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ocko\Box Sync\Webpages\provost\"/>
    </mc:Choice>
  </mc:AlternateContent>
  <bookViews>
    <workbookView xWindow="0" yWindow="0" windowWidth="28800" windowHeight="12300" tabRatio="892" activeTab="3"/>
  </bookViews>
  <sheets>
    <sheet name="Undergrad Enrollment Worksheet" sheetId="2" r:id="rId1"/>
    <sheet name="Student Sources Worksheet" sheetId="18" r:id="rId2"/>
    <sheet name="Impact on Other Programs" sheetId="9" r:id="rId3"/>
    <sheet name="New Program Budget - Undergrad" sheetId="4" r:id="rId4"/>
    <sheet name="Graduate Enrollment Worksheet" sheetId="3" r:id="rId5"/>
    <sheet name="New Program Budget - graduate" sheetId="17" r:id="rId6"/>
    <sheet name="Impact on CAHSS" sheetId="11" state="hidden" r:id="rId7"/>
    <sheet name="Continuing Students Logic" sheetId="16" state="hidden" r:id="rId8"/>
  </sheets>
  <definedNames>
    <definedName name="_xlnm.Print_Area" localSheetId="4">'Graduate Enrollment Worksheet'!$A$1:$R$39</definedName>
    <definedName name="_xlnm.Print_Area" localSheetId="3">'New Program Budget - Undergrad'!$A$1:$F$96</definedName>
    <definedName name="_xlnm.Print_Area" localSheetId="0">'Undergrad Enrollment Worksheet'!$A$1:$H$45</definedName>
  </definedNames>
  <calcPr calcId="162913"/>
</workbook>
</file>

<file path=xl/calcChain.xml><?xml version="1.0" encoding="utf-8"?>
<calcChain xmlns="http://schemas.openxmlformats.org/spreadsheetml/2006/main">
  <c r="C24" i="4" l="1"/>
  <c r="D24" i="4" s="1"/>
  <c r="E24" i="4" s="1"/>
  <c r="F24" i="4" s="1"/>
  <c r="F56" i="17" l="1"/>
  <c r="E56" i="17"/>
  <c r="D56" i="17"/>
  <c r="C56" i="17"/>
  <c r="B56" i="17"/>
  <c r="B84" i="4"/>
  <c r="Q15" i="3" l="1"/>
  <c r="P15" i="3"/>
  <c r="O15" i="3"/>
  <c r="N15" i="3"/>
  <c r="M15" i="3"/>
  <c r="L15" i="3"/>
  <c r="K15" i="3"/>
  <c r="J15" i="3"/>
  <c r="I15" i="3"/>
  <c r="H15" i="3"/>
  <c r="G15" i="3"/>
  <c r="F15" i="3"/>
  <c r="Q7" i="3"/>
  <c r="P7" i="3"/>
  <c r="O7" i="3"/>
  <c r="N7" i="3"/>
  <c r="M7" i="3"/>
  <c r="L7" i="3"/>
  <c r="K7" i="3"/>
  <c r="J7" i="3"/>
  <c r="I7" i="3"/>
  <c r="H7" i="3"/>
  <c r="G7" i="3"/>
  <c r="F7" i="3"/>
  <c r="F15" i="2"/>
  <c r="E15" i="2"/>
  <c r="D15" i="2"/>
  <c r="C15" i="2"/>
  <c r="F5" i="2"/>
  <c r="E5" i="2"/>
  <c r="D5" i="2"/>
  <c r="C5" i="2"/>
  <c r="B12" i="17" l="1"/>
  <c r="B11" i="17"/>
  <c r="D10" i="17"/>
  <c r="D12" i="17" s="1"/>
  <c r="C10" i="17"/>
  <c r="C12" i="17" s="1"/>
  <c r="B10" i="17"/>
  <c r="C9" i="17"/>
  <c r="D9" i="17" s="1"/>
  <c r="E9" i="17" s="1"/>
  <c r="F9" i="17" s="1"/>
  <c r="F10" i="17" s="1"/>
  <c r="E16" i="3"/>
  <c r="E17" i="3" s="1"/>
  <c r="E18" i="3" s="1"/>
  <c r="D16" i="3"/>
  <c r="D17" i="3" s="1"/>
  <c r="D18" i="3" s="1"/>
  <c r="C16" i="3"/>
  <c r="C17" i="3" s="1"/>
  <c r="C18" i="3" s="1"/>
  <c r="Q16" i="3"/>
  <c r="Q17" i="3" s="1"/>
  <c r="Q18" i="3" s="1"/>
  <c r="P16" i="3"/>
  <c r="P17" i="3" s="1"/>
  <c r="P18" i="3" s="1"/>
  <c r="O16" i="3"/>
  <c r="O17" i="3" s="1"/>
  <c r="O18" i="3" s="1"/>
  <c r="N16" i="3"/>
  <c r="N17" i="3" s="1"/>
  <c r="N18" i="3" s="1"/>
  <c r="M16" i="3"/>
  <c r="M17" i="3" s="1"/>
  <c r="M18" i="3" s="1"/>
  <c r="L16" i="3"/>
  <c r="L17" i="3" s="1"/>
  <c r="L18" i="3" s="1"/>
  <c r="K16" i="3"/>
  <c r="K17" i="3" s="1"/>
  <c r="K18" i="3" s="1"/>
  <c r="J16" i="3"/>
  <c r="J17" i="3" s="1"/>
  <c r="J18" i="3" s="1"/>
  <c r="I16" i="3"/>
  <c r="I17" i="3" s="1"/>
  <c r="I18" i="3" s="1"/>
  <c r="E8" i="3"/>
  <c r="E9" i="3" s="1"/>
  <c r="E10" i="3" s="1"/>
  <c r="D8" i="3"/>
  <c r="D9" i="3" s="1"/>
  <c r="D10" i="3" s="1"/>
  <c r="C8" i="3"/>
  <c r="C9" i="3" s="1"/>
  <c r="C10" i="3" s="1"/>
  <c r="Q8" i="3"/>
  <c r="Q9" i="3" s="1"/>
  <c r="Q10" i="3" s="1"/>
  <c r="P8" i="3"/>
  <c r="P9" i="3" s="1"/>
  <c r="P10" i="3" s="1"/>
  <c r="O8" i="3"/>
  <c r="O9" i="3" s="1"/>
  <c r="O10" i="3" s="1"/>
  <c r="N8" i="3"/>
  <c r="N9" i="3" s="1"/>
  <c r="N10" i="3" s="1"/>
  <c r="M8" i="3"/>
  <c r="M9" i="3" s="1"/>
  <c r="M10" i="3" s="1"/>
  <c r="L8" i="3"/>
  <c r="L9" i="3" s="1"/>
  <c r="L10" i="3" s="1"/>
  <c r="K8" i="3"/>
  <c r="K9" i="3" s="1"/>
  <c r="K10" i="3" s="1"/>
  <c r="J8" i="3"/>
  <c r="J9" i="3" s="1"/>
  <c r="J10" i="3" s="1"/>
  <c r="H16" i="3"/>
  <c r="H17" i="3" s="1"/>
  <c r="H18" i="3" s="1"/>
  <c r="G16" i="3"/>
  <c r="G17" i="3" s="1"/>
  <c r="G18" i="3" s="1"/>
  <c r="F16" i="3"/>
  <c r="F17" i="3" s="1"/>
  <c r="F18" i="3" s="1"/>
  <c r="H8" i="3"/>
  <c r="H9" i="3" s="1"/>
  <c r="H10" i="3" s="1"/>
  <c r="F8" i="3"/>
  <c r="F9" i="3" s="1"/>
  <c r="F10" i="3" s="1"/>
  <c r="G8" i="3"/>
  <c r="G9" i="3" s="1"/>
  <c r="G10" i="3" s="1"/>
  <c r="D7" i="9"/>
  <c r="B42" i="17"/>
  <c r="C41" i="17"/>
  <c r="C42" i="17" s="1"/>
  <c r="F30" i="17"/>
  <c r="E30" i="17"/>
  <c r="D30" i="17"/>
  <c r="C30" i="17"/>
  <c r="B30" i="17"/>
  <c r="B19" i="4"/>
  <c r="F12" i="17" l="1"/>
  <c r="F11" i="17"/>
  <c r="C11" i="17"/>
  <c r="E10" i="17"/>
  <c r="D11" i="17"/>
  <c r="B53" i="17"/>
  <c r="B58" i="17" s="1"/>
  <c r="C53" i="17"/>
  <c r="C58" i="17" s="1"/>
  <c r="D41" i="17"/>
  <c r="D42" i="17" s="1"/>
  <c r="D53" i="17" s="1"/>
  <c r="D58" i="17" s="1"/>
  <c r="F6" i="2"/>
  <c r="E6" i="2"/>
  <c r="D6" i="2"/>
  <c r="D7" i="2" s="1"/>
  <c r="C6" i="2"/>
  <c r="B16" i="2"/>
  <c r="F16" i="2"/>
  <c r="E16" i="2"/>
  <c r="D16" i="2"/>
  <c r="C16" i="2"/>
  <c r="E11" i="17" l="1"/>
  <c r="E12" i="17"/>
  <c r="E41" i="17"/>
  <c r="E42" i="17" s="1"/>
  <c r="E53" i="17" s="1"/>
  <c r="B59" i="17"/>
  <c r="B60" i="17"/>
  <c r="C60" i="17"/>
  <c r="C59" i="17"/>
  <c r="D60" i="17"/>
  <c r="D59" i="17"/>
  <c r="F19" i="11"/>
  <c r="E19" i="11"/>
  <c r="D19" i="11"/>
  <c r="C19" i="11"/>
  <c r="C20" i="11" s="1"/>
  <c r="C21" i="11" s="1"/>
  <c r="B19" i="11"/>
  <c r="F18" i="11"/>
  <c r="E18" i="11"/>
  <c r="D18" i="11"/>
  <c r="D20" i="11" s="1"/>
  <c r="C18" i="11"/>
  <c r="B18" i="11"/>
  <c r="F17" i="11"/>
  <c r="E17" i="11"/>
  <c r="E20" i="11" s="1"/>
  <c r="E21" i="11" s="1"/>
  <c r="D17" i="11"/>
  <c r="C17" i="11"/>
  <c r="B17" i="11"/>
  <c r="F16" i="11"/>
  <c r="F20" i="11" s="1"/>
  <c r="F21" i="11" s="1"/>
  <c r="E16" i="11"/>
  <c r="D16" i="11"/>
  <c r="D21" i="11"/>
  <c r="C16" i="11"/>
  <c r="B16" i="11"/>
  <c r="F10" i="11"/>
  <c r="E10" i="11"/>
  <c r="D10" i="11"/>
  <c r="C10" i="11"/>
  <c r="B10" i="11"/>
  <c r="C14" i="4"/>
  <c r="D14" i="4" s="1"/>
  <c r="C69" i="4"/>
  <c r="D69" i="4" s="1"/>
  <c r="E69" i="4" s="1"/>
  <c r="F69" i="4" s="1"/>
  <c r="B70" i="4"/>
  <c r="B24" i="4"/>
  <c r="B26" i="4" s="1"/>
  <c r="B21" i="4"/>
  <c r="C19" i="4"/>
  <c r="D19" i="4" s="1"/>
  <c r="B16" i="4"/>
  <c r="B6" i="2"/>
  <c r="C29" i="4"/>
  <c r="D29" i="4" s="1"/>
  <c r="B31" i="4"/>
  <c r="B32" i="4"/>
  <c r="C32" i="4"/>
  <c r="D32" i="4"/>
  <c r="E32" i="4"/>
  <c r="F32" i="4"/>
  <c r="F41" i="17" l="1"/>
  <c r="F42" i="17" s="1"/>
  <c r="F53" i="17" s="1"/>
  <c r="F58" i="17" s="1"/>
  <c r="E58" i="17"/>
  <c r="F26" i="4"/>
  <c r="C16" i="4"/>
  <c r="C31" i="4"/>
  <c r="B58" i="4"/>
  <c r="D26" i="4"/>
  <c r="C26" i="4"/>
  <c r="D16" i="4"/>
  <c r="E14" i="4"/>
  <c r="F14" i="4" s="1"/>
  <c r="F16" i="4" s="1"/>
  <c r="C21" i="4"/>
  <c r="D21" i="4"/>
  <c r="E19" i="4"/>
  <c r="B81" i="4"/>
  <c r="B7" i="2"/>
  <c r="B21" i="2"/>
  <c r="B17" i="2"/>
  <c r="C21" i="2"/>
  <c r="E26" i="4"/>
  <c r="E29" i="4"/>
  <c r="D31" i="4"/>
  <c r="C7" i="2"/>
  <c r="C70" i="4"/>
  <c r="B22" i="2" l="1"/>
  <c r="B8" i="4"/>
  <c r="B27" i="4" s="1"/>
  <c r="B7" i="4"/>
  <c r="B22" i="4" s="1"/>
  <c r="C7" i="4"/>
  <c r="C22" i="4" s="1"/>
  <c r="F59" i="17"/>
  <c r="F60" i="17"/>
  <c r="E60" i="17"/>
  <c r="E59" i="17"/>
  <c r="C6" i="4"/>
  <c r="B8" i="2"/>
  <c r="B6" i="4"/>
  <c r="E16" i="4"/>
  <c r="F19" i="4"/>
  <c r="F21" i="4" s="1"/>
  <c r="E21" i="4"/>
  <c r="D17" i="2"/>
  <c r="F17" i="2"/>
  <c r="B18" i="2"/>
  <c r="C17" i="2"/>
  <c r="C8" i="2"/>
  <c r="D21" i="2"/>
  <c r="F29" i="4"/>
  <c r="F31" i="4" s="1"/>
  <c r="E31" i="4"/>
  <c r="D70" i="4"/>
  <c r="C58" i="4"/>
  <c r="C81" i="4" s="1"/>
  <c r="D7" i="4" l="1"/>
  <c r="D22" i="4" s="1"/>
  <c r="F18" i="2"/>
  <c r="F8" i="4"/>
  <c r="F27" i="4" s="1"/>
  <c r="D18" i="2"/>
  <c r="D8" i="4"/>
  <c r="D27" i="4" s="1"/>
  <c r="C18" i="2"/>
  <c r="C23" i="2" s="1"/>
  <c r="C8" i="4"/>
  <c r="C27" i="4" s="1"/>
  <c r="B9" i="4"/>
  <c r="B17" i="4"/>
  <c r="B28" i="4" s="1"/>
  <c r="C17" i="4"/>
  <c r="D6" i="4"/>
  <c r="B23" i="2"/>
  <c r="E17" i="2"/>
  <c r="C22" i="2"/>
  <c r="D58" i="4"/>
  <c r="D81" i="4" s="1"/>
  <c r="E21" i="2"/>
  <c r="E7" i="2"/>
  <c r="F70" i="4"/>
  <c r="E70" i="4"/>
  <c r="D8" i="2"/>
  <c r="D22" i="2"/>
  <c r="B38" i="4" l="1"/>
  <c r="B86" i="4" s="1"/>
  <c r="C28" i="4"/>
  <c r="C34" i="4" s="1"/>
  <c r="B62" i="17"/>
  <c r="B63" i="17" s="1"/>
  <c r="B64" i="17" s="1"/>
  <c r="E18" i="2"/>
  <c r="E8" i="4"/>
  <c r="E27" i="4" s="1"/>
  <c r="D23" i="2"/>
  <c r="E7" i="4"/>
  <c r="E22" i="4" s="1"/>
  <c r="C9" i="4"/>
  <c r="B33" i="4"/>
  <c r="B34" i="4"/>
  <c r="D17" i="4"/>
  <c r="D28" i="4" s="1"/>
  <c r="D38" i="4" s="1"/>
  <c r="D84" i="4" s="1"/>
  <c r="D9" i="4"/>
  <c r="E6" i="4"/>
  <c r="F21" i="2"/>
  <c r="F7" i="2"/>
  <c r="F58" i="4"/>
  <c r="F81" i="4" s="1"/>
  <c r="E58" i="4"/>
  <c r="E81" i="4" s="1"/>
  <c r="E22" i="2"/>
  <c r="E8" i="2"/>
  <c r="D90" i="4" l="1"/>
  <c r="D86" i="4"/>
  <c r="D88" i="4" s="1"/>
  <c r="B87" i="4"/>
  <c r="B88" i="4"/>
  <c r="B90" i="4"/>
  <c r="B91" i="4" s="1"/>
  <c r="B92" i="4" s="1"/>
  <c r="C38" i="4"/>
  <c r="C84" i="4" s="1"/>
  <c r="C33" i="4"/>
  <c r="E23" i="2"/>
  <c r="F7" i="4"/>
  <c r="F22" i="4" s="1"/>
  <c r="C62" i="17"/>
  <c r="C63" i="17" s="1"/>
  <c r="C64" i="17" s="1"/>
  <c r="D62" i="17"/>
  <c r="D63" i="17" s="1"/>
  <c r="E9" i="4"/>
  <c r="E17" i="4"/>
  <c r="E28" i="4" s="1"/>
  <c r="E34" i="4" s="1"/>
  <c r="F6" i="4"/>
  <c r="D33" i="4"/>
  <c r="D34" i="4"/>
  <c r="F8" i="2"/>
  <c r="F23" i="2" s="1"/>
  <c r="F22" i="2"/>
  <c r="D87" i="4" l="1"/>
  <c r="D91" i="4"/>
  <c r="C90" i="4"/>
  <c r="C86" i="4"/>
  <c r="D64" i="17"/>
  <c r="E62" i="17"/>
  <c r="E63" i="17" s="1"/>
  <c r="F9" i="4"/>
  <c r="F17" i="4"/>
  <c r="F28" i="4" s="1"/>
  <c r="E38" i="4"/>
  <c r="E84" i="4" s="1"/>
  <c r="E33" i="4"/>
  <c r="C87" i="4" l="1"/>
  <c r="C88" i="4"/>
  <c r="E90" i="4"/>
  <c r="E86" i="4"/>
  <c r="C91" i="4"/>
  <c r="C92" i="4" s="1"/>
  <c r="D92" i="4" s="1"/>
  <c r="F62" i="17"/>
  <c r="F63" i="17" s="1"/>
  <c r="E64" i="17"/>
  <c r="F33" i="4"/>
  <c r="F34" i="4"/>
  <c r="F38" i="4"/>
  <c r="F84" i="4" s="1"/>
  <c r="E88" i="4" l="1"/>
  <c r="E87" i="4"/>
  <c r="F90" i="4"/>
  <c r="F86" i="4"/>
  <c r="E91" i="4"/>
  <c r="E92" i="4" s="1"/>
  <c r="F64" i="17"/>
  <c r="I8" i="3"/>
  <c r="I9" i="3" s="1"/>
  <c r="I10" i="3" s="1"/>
  <c r="F91" i="4" l="1"/>
  <c r="F92" i="4"/>
  <c r="F88" i="4"/>
  <c r="F87" i="4"/>
</calcChain>
</file>

<file path=xl/sharedStrings.xml><?xml version="1.0" encoding="utf-8"?>
<sst xmlns="http://schemas.openxmlformats.org/spreadsheetml/2006/main" count="519" uniqueCount="296">
  <si>
    <t>Year One</t>
  </si>
  <si>
    <t>Year Two</t>
  </si>
  <si>
    <t>Year Three</t>
  </si>
  <si>
    <t>Year Four</t>
  </si>
  <si>
    <t>Year Five</t>
  </si>
  <si>
    <t>Reallocated funds</t>
  </si>
  <si>
    <t>Adjusted tuition &amp; fee rate</t>
  </si>
  <si>
    <t>University overhead amount</t>
  </si>
  <si>
    <t>Year 1</t>
  </si>
  <si>
    <t>Year 2</t>
  </si>
  <si>
    <t>Year 3</t>
  </si>
  <si>
    <t>Year 4</t>
  </si>
  <si>
    <t>Year 5</t>
  </si>
  <si>
    <t>Adjusted tuition &amp; fee rate (non-resident)</t>
  </si>
  <si>
    <t>Estimated annual revenue from part-time non-resident students</t>
  </si>
  <si>
    <t>Adjusted tuition &amp; fee rate (resident)</t>
  </si>
  <si>
    <t>Full-time Tuition &amp; Fee Rate (non-resident)</t>
  </si>
  <si>
    <t>Estimated annual revenue from full-time students (non-resident)</t>
  </si>
  <si>
    <t>Student Type</t>
  </si>
  <si>
    <t xml:space="preserve"># </t>
  </si>
  <si>
    <t>2nd</t>
  </si>
  <si>
    <t>3rd</t>
  </si>
  <si>
    <t>4th</t>
  </si>
  <si>
    <t>5th</t>
  </si>
  <si>
    <t>New Freshman</t>
  </si>
  <si>
    <t>New Transfer</t>
  </si>
  <si>
    <t>Notes:</t>
  </si>
  <si>
    <t xml:space="preserve">     Total FTE</t>
  </si>
  <si>
    <t xml:space="preserve">     Total Credit Hours</t>
  </si>
  <si>
    <t xml:space="preserve">     Total Headcount</t>
  </si>
  <si>
    <t>Ph.D.</t>
  </si>
  <si>
    <t>Certificate</t>
  </si>
  <si>
    <t>Masters</t>
  </si>
  <si>
    <r>
      <t xml:space="preserve">3.  Estimated Return Ratios for </t>
    </r>
    <r>
      <rPr>
        <b/>
        <u/>
        <sz val="10"/>
        <rFont val="MS Sans Serif"/>
        <family val="2"/>
      </rPr>
      <t>[Proposed Program Name]</t>
    </r>
    <r>
      <rPr>
        <b/>
        <sz val="10"/>
        <rFont val="MS Sans Serif"/>
        <family val="2"/>
      </rPr>
      <t xml:space="preserve"> as Certificate or Degree Seeking Graduate Students</t>
    </r>
  </si>
  <si>
    <r>
      <t>1.  Net New Full-time students</t>
    </r>
    <r>
      <rPr>
        <b/>
        <sz val="11"/>
        <color indexed="8"/>
        <rFont val="Calibri"/>
        <family val="2"/>
      </rPr>
      <t>†</t>
    </r>
  </si>
  <si>
    <r>
      <t>2.  Net New Part-time students</t>
    </r>
    <r>
      <rPr>
        <b/>
        <sz val="11"/>
        <color indexed="8"/>
        <rFont val="Calibri"/>
        <family val="2"/>
      </rPr>
      <t>‡</t>
    </r>
  </si>
  <si>
    <t>† Overall ratio of resident to nonresident students is 9:1</t>
  </si>
  <si>
    <t>OPERATING EXPENDITURES</t>
  </si>
  <si>
    <t>SUBTOTAL OPERATING EXPENDITURES</t>
  </si>
  <si>
    <t>SUBTOTAL PERSONNEL EXPENDITURES</t>
  </si>
  <si>
    <t>PROGRAM EXPENDITURES</t>
  </si>
  <si>
    <t>INDIRECT EXPENDITURES</t>
  </si>
  <si>
    <t>TOTAL DIRECT &amp; INDIRECT EXPENSES</t>
  </si>
  <si>
    <t>‡ Note the annual rates of increase in library costs are 3% for book acquisitions and 9% for serial subscriptions</t>
  </si>
  <si>
    <t>Internal Student Migration</t>
  </si>
  <si>
    <t>Please complete the chart below showing existing sources of students that may change their major to the proposed program.</t>
  </si>
  <si>
    <t>Current Major/Program</t>
  </si>
  <si>
    <t>Please provide information on enrollment trends for same or similar programs currently offered at in-state public and private institutions.</t>
  </si>
  <si>
    <t>Institution</t>
  </si>
  <si>
    <t>CAY-4</t>
  </si>
  <si>
    <t>CAY-3</t>
  </si>
  <si>
    <t>CAY-2</t>
  </si>
  <si>
    <t>CAY-1</t>
  </si>
  <si>
    <t>CAY</t>
  </si>
  <si>
    <t>Captive Sources of Students</t>
  </si>
  <si>
    <t>Please provide information on any captive or cohort sources of students. This would include school systems and corporations that plan to fund a set number of students for the program.</t>
  </si>
  <si>
    <t>Source</t>
  </si>
  <si>
    <t>Other Sources</t>
  </si>
  <si>
    <t>Please comment on any other anticipated sources of students and when possible, provide five-year projections.</t>
  </si>
  <si>
    <t>Comparable In-State Programs</t>
  </si>
  <si>
    <t>Comparable Out-of-State Programs</t>
  </si>
  <si>
    <t>Please provide information on enrollment trends for same or similar programs currently offered at a representative sample of institutions outside the state.</t>
  </si>
  <si>
    <t xml:space="preserve">     Introductory and Pre-req Courses</t>
  </si>
  <si>
    <t>Feeder/Transfer Programs</t>
  </si>
  <si>
    <t xml:space="preserve">  CAY-4</t>
  </si>
  <si>
    <t xml:space="preserve">  CAY-3</t>
  </si>
  <si>
    <t xml:space="preserve">  CAY-2</t>
  </si>
  <si>
    <t xml:space="preserve">  CAY-1</t>
  </si>
  <si>
    <t xml:space="preserve">  CAY</t>
  </si>
  <si>
    <t>Please provide information on potential feeder programs (Community College, pre-professional, etc.) both in and out of state</t>
  </si>
  <si>
    <t>REQUIRED COURSES FOR MAJOR OUTSIDE THE HOME DEPARTMENT</t>
  </si>
  <si>
    <t>Course</t>
  </si>
  <si>
    <r>
      <t xml:space="preserve">Please list all upper division courses </t>
    </r>
    <r>
      <rPr>
        <i/>
        <sz val="11"/>
        <color indexed="8"/>
        <rFont val="Calibri"/>
        <family val="2"/>
      </rPr>
      <t xml:space="preserve">required </t>
    </r>
    <r>
      <rPr>
        <sz val="11"/>
        <color indexed="8"/>
        <rFont val="Calibri"/>
        <family val="2"/>
      </rPr>
      <t>for the major that are offered by other departments</t>
    </r>
  </si>
  <si>
    <r>
      <t xml:space="preserve">and the projected enrollment of </t>
    </r>
    <r>
      <rPr>
        <u/>
        <sz val="11"/>
        <color indexed="8"/>
        <rFont val="Calibri"/>
        <family val="2"/>
      </rPr>
      <t xml:space="preserve">new </t>
    </r>
    <r>
      <rPr>
        <sz val="11"/>
        <color indexed="8"/>
        <rFont val="Calibri"/>
        <family val="2"/>
      </rPr>
      <t>students as a result of the proposed program</t>
    </r>
  </si>
  <si>
    <t xml:space="preserve">  YEAR 5</t>
  </si>
  <si>
    <t xml:space="preserve">  YEAR 4</t>
  </si>
  <si>
    <t xml:space="preserve">  YEAR 3</t>
  </si>
  <si>
    <t xml:space="preserve">  YEAR 2</t>
  </si>
  <si>
    <t xml:space="preserve">  YEAR 1</t>
  </si>
  <si>
    <t xml:space="preserve">     Required Courses for Major</t>
  </si>
  <si>
    <t>Faculty Startup</t>
  </si>
  <si>
    <t>Communication</t>
  </si>
  <si>
    <t>Travel</t>
  </si>
  <si>
    <t>Motor Vehicles</t>
  </si>
  <si>
    <r>
      <t>Equipment Capital or Sensitive (includes AOK Library)</t>
    </r>
    <r>
      <rPr>
        <sz val="12"/>
        <color indexed="8"/>
        <rFont val="Calibri"/>
        <family val="2"/>
      </rPr>
      <t>‡</t>
    </r>
  </si>
  <si>
    <t>Supplies (i.e. office, research, items less than $1,000)</t>
  </si>
  <si>
    <t>Fixed Charges (i.e. association dues, subscriptions, rental charges)</t>
  </si>
  <si>
    <t>INTRODUCTORY AND PREREQUISITE COURSES OUTSIDE THE HOME DEPARTMENT</t>
  </si>
  <si>
    <t>Please list all service courses  required for the major and the projected enrollment of new students as a result of the proposed program.</t>
  </si>
  <si>
    <t>ADDITIONAL COURSES NEEDED TO GRADUATE</t>
  </si>
  <si>
    <t>TOTAL PROJECTED REVENUE</t>
  </si>
  <si>
    <t>subtotal tuition revenue</t>
  </si>
  <si>
    <t xml:space="preserve">     Service Courses</t>
  </si>
  <si>
    <t xml:space="preserve">     Other Courses</t>
  </si>
  <si>
    <r>
      <t xml:space="preserve">IMPACT ON OTHER PROGRAMS </t>
    </r>
    <r>
      <rPr>
        <i/>
        <sz val="10"/>
        <color indexed="8"/>
        <rFont val="Calibri"/>
        <family val="2"/>
      </rPr>
      <t>(worksheet 1B)</t>
    </r>
  </si>
  <si>
    <t>Higher enrollment scenario: 125% of projected tuition revenue</t>
  </si>
  <si>
    <t>Lower enrollment scenario:   75% of projected tuition revenue</t>
  </si>
  <si>
    <t>Contractual Services (i.e. marketing, printing, equipment)</t>
  </si>
  <si>
    <t>Other Revenue Sources (i.e. grants, contracts, gifts)</t>
  </si>
  <si>
    <t>Higher expense scenario: 125% of projected expenses</t>
  </si>
  <si>
    <t>Undergraduate Tuition discount rate‡</t>
  </si>
  <si>
    <t>‡ Note on tuition discount rate:  1st time full-time freshman: 38.3%; Transfer &amp; continuing students: 4.3%; All undergraduates: 27.0%; These rates apply to undergraduates only.</t>
  </si>
  <si>
    <t>-</t>
  </si>
  <si>
    <t>TOTAL DIRECT EXPENSES</t>
  </si>
  <si>
    <t>Total</t>
  </si>
  <si>
    <t>GEP COURSES</t>
  </si>
  <si>
    <t>Cost per enrollment</t>
  </si>
  <si>
    <t>Cost per section</t>
  </si>
  <si>
    <t>Capacity</t>
  </si>
  <si>
    <t>Please list all introductory and prerequisite courses (BIOL 100, CHEM 101, MATH 100, PSYC 100, SOCY 100, etc.) required for the major that are offered by other departments and the projected enrollment of new students as a result of the proposed program</t>
  </si>
  <si>
    <t>enrl.</t>
  </si>
  <si>
    <t>cost</t>
  </si>
  <si>
    <r>
      <t xml:space="preserve">example </t>
    </r>
    <r>
      <rPr>
        <sz val="11"/>
        <color indexed="8"/>
        <rFont val="Calibri"/>
        <family val="2"/>
      </rPr>
      <t>↓</t>
    </r>
  </si>
  <si>
    <t>example ↓</t>
  </si>
  <si>
    <t>TOTAL COST TO OTHER PROGRAMS</t>
  </si>
  <si>
    <r>
      <t xml:space="preserve">1.  Net New </t>
    </r>
    <r>
      <rPr>
        <b/>
        <sz val="11"/>
        <color indexed="10"/>
        <rFont val="Calibri"/>
        <family val="2"/>
      </rPr>
      <t>1ST TIME</t>
    </r>
    <r>
      <rPr>
        <b/>
        <sz val="11"/>
        <color indexed="8"/>
        <rFont val="Calibri"/>
        <family val="2"/>
      </rPr>
      <t xml:space="preserve"> Full-time students</t>
    </r>
  </si>
  <si>
    <r>
      <t xml:space="preserve">2.  Net New </t>
    </r>
    <r>
      <rPr>
        <b/>
        <sz val="11"/>
        <color indexed="10"/>
        <rFont val="Calibri"/>
        <family val="2"/>
      </rPr>
      <t>TRANSFER</t>
    </r>
    <r>
      <rPr>
        <b/>
        <sz val="11"/>
        <color indexed="8"/>
        <rFont val="Calibri"/>
        <family val="2"/>
      </rPr>
      <t xml:space="preserve"> Full-time students</t>
    </r>
  </si>
  <si>
    <t>Estimated annual revenue from transfer resident students</t>
  </si>
  <si>
    <t>Total Credit Hours</t>
  </si>
  <si>
    <t xml:space="preserve">     Total Annual Credit Hours</t>
  </si>
  <si>
    <t>Lower expense scenario:   75% of projected expenses</t>
  </si>
  <si>
    <t>1st Year</t>
  </si>
  <si>
    <t>2nd Year</t>
  </si>
  <si>
    <t>3rd Year</t>
  </si>
  <si>
    <t>College</t>
  </si>
  <si>
    <t>3.  Total Headcount</t>
  </si>
  <si>
    <t>Total Annual Credit Hours</t>
  </si>
  <si>
    <t>Total FTE</t>
  </si>
  <si>
    <t>Tuition &amp; Fee Rate (transfer; resident students)</t>
  </si>
  <si>
    <t xml:space="preserve">Full-time Tuition &amp; Fee Rate (resident) </t>
  </si>
  <si>
    <t>TOTAL IMPACT</t>
  </si>
  <si>
    <t>Impact of 75% of projected enrollment</t>
  </si>
  <si>
    <t>Impact of 125% of projected enrollment</t>
  </si>
  <si>
    <t>Total GEP</t>
  </si>
  <si>
    <t>Total Intro and Prereq. Courses</t>
  </si>
  <si>
    <t>Total Outside Required Courses</t>
  </si>
  <si>
    <r>
      <t>PERSONNEL EXPENDITURES</t>
    </r>
    <r>
      <rPr>
        <i/>
        <sz val="10"/>
        <color indexed="8"/>
        <rFont val="Calibri"/>
        <family val="2"/>
      </rPr>
      <t xml:space="preserve"> (salaries rise 3% per year unless otherwise noted)</t>
    </r>
  </si>
  <si>
    <t>PROJECTED NET REVENUE</t>
  </si>
  <si>
    <t>PROJECTED CUMULATIVE NET REVENUE</t>
  </si>
  <si>
    <t>Special &amp; Technical (i.e. honorariums, website development and maintenance)</t>
  </si>
  <si>
    <t xml:space="preserve">     Total Transfer Student Headcount</t>
  </si>
  <si>
    <t>SUBTOTAL IMPACT ON OTHER PROGRAMS COST</t>
  </si>
  <si>
    <t>IMPACT ON OTHER PROGRAMS COST</t>
  </si>
  <si>
    <t>Note:  tuition rises 3% per year unless otherwise noted</t>
  </si>
  <si>
    <t>Worksheet 3:  Projected impact of the addition of the Asian Studies BA program                                                                                    on the College of Arts, Humanities, and Social Sciences</t>
  </si>
  <si>
    <t>Number of Net New Students per Year:  Years One - Five</t>
  </si>
  <si>
    <t>RANK</t>
  </si>
  <si>
    <t>YEAR TWO</t>
  </si>
  <si>
    <t>YEAR THREE</t>
  </si>
  <si>
    <t>YEAR FOUR</t>
  </si>
  <si>
    <t>YEAR FIVE</t>
  </si>
  <si>
    <t>FRESHMAN</t>
  </si>
  <si>
    <t>SOPHMORE</t>
  </si>
  <si>
    <t>JUNIOR</t>
  </si>
  <si>
    <t>SENIOR</t>
  </si>
  <si>
    <t>TOTAL</t>
  </si>
  <si>
    <t>shading indicates the first instance of a cohort eclipsing 15 students.</t>
  </si>
  <si>
    <t>Number of Additional Sections per Year: Years One - Five</t>
  </si>
  <si>
    <t>shading indicates the need for an additional set of six sections.</t>
  </si>
  <si>
    <t>1.)  The source of the headcount data is Worksheet One.  First-time students and transfer students are combined by rank.</t>
  </si>
  <si>
    <t>2.)  Since we cannot know in exactly which courses students will enroll, these results are offered as the "equivalent of" a certain number of sections.  The referenced sections cannot be traced to specific course numbers.</t>
  </si>
  <si>
    <t>4.)  Based upon CAHSS data, slim to modest capacity exists in many of the course sections in which ASIA students would be likely to enroll.  In Year One - with 20 students distributed across the ranks - would not require any new sections.   In Years Two-Five, as enrollment increases, we have set the threshold for a new set of sections to 15.  The function of the threshold is to signal the need for an additional set of six sections.  Each time the threshold is met for the first time, a new set of six sections is added to the cumulative need.  Thereafter, that new set of sections will be available to accommodate those in that rank who follow in subsequent years.</t>
  </si>
  <si>
    <t>5.)  Salary per section is $3500.</t>
  </si>
  <si>
    <t>3.)  This projection analysis focuses on the 72 credits of the 120 credit program that are not otherwise accounted for in the proposed budget as direct expenses to the program or to the College of Natural and Mathematical Sciences.  The 72 credits are distributed across the four years of the program in 18 credit increments.  The 18 credits are then divided into six course sections of three credit hours each.</t>
  </si>
  <si>
    <t>YEAR ONE</t>
  </si>
  <si>
    <t xml:space="preserve"> Freshmen</t>
  </si>
  <si>
    <t xml:space="preserve"> Sophomore</t>
  </si>
  <si>
    <t xml:space="preserve"> Junior</t>
  </si>
  <si>
    <t xml:space="preserve"> Senior</t>
  </si>
  <si>
    <t>NEW TRANSFER BY ACADEMIC LEVEL</t>
  </si>
  <si>
    <t>NEW FRESHMEN (1st TIME)</t>
  </si>
  <si>
    <t>Continuing students who entered as new transfers</t>
  </si>
  <si>
    <t>New at Freshmen Level</t>
  </si>
  <si>
    <t>New at Sophomore Level</t>
  </si>
  <si>
    <t>New at Junior Level</t>
  </si>
  <si>
    <t>New at Senior Level</t>
  </si>
  <si>
    <t xml:space="preserve">     Continuing students who entered as 1st time new freshmen</t>
  </si>
  <si>
    <t>YR1Sr*5th</t>
  </si>
  <si>
    <t>YR2Sr*4th</t>
  </si>
  <si>
    <t>YR1Sr*4th</t>
  </si>
  <si>
    <t>YR3Sr*3rd</t>
  </si>
  <si>
    <t>YR2Sr*3rd</t>
  </si>
  <si>
    <t>YR1Sr*3rd</t>
  </si>
  <si>
    <t>YR4Sr*2nd</t>
  </si>
  <si>
    <t>YR3Sr*2nd</t>
  </si>
  <si>
    <t>YR2Sr*2nd</t>
  </si>
  <si>
    <t>YR1Sr*2nd</t>
  </si>
  <si>
    <t>YR1J*5th</t>
  </si>
  <si>
    <t>YR2J*4th</t>
  </si>
  <si>
    <t>YR1J*4th</t>
  </si>
  <si>
    <t>YR3J*3rd</t>
  </si>
  <si>
    <t>YR2J*3rd</t>
  </si>
  <si>
    <t>YR1J*3rd</t>
  </si>
  <si>
    <t>YR4J*2nd</t>
  </si>
  <si>
    <t>YR3J*2nd</t>
  </si>
  <si>
    <t>YR2J*2nd</t>
  </si>
  <si>
    <t>YR1J*2nd</t>
  </si>
  <si>
    <t>YR1Sp*5th</t>
  </si>
  <si>
    <t>YR2Sp*4th</t>
  </si>
  <si>
    <t>YR1Sp*4th</t>
  </si>
  <si>
    <t>YR3Sp*3rd</t>
  </si>
  <si>
    <t>YR2Sp*3rd</t>
  </si>
  <si>
    <t>YR1Sp*3rd</t>
  </si>
  <si>
    <t>YR4Sp*2nd</t>
  </si>
  <si>
    <t>YR3Sp*2nd</t>
  </si>
  <si>
    <t>YR2Sp*2nd</t>
  </si>
  <si>
    <t>YR1Sp*2nd</t>
  </si>
  <si>
    <t>YR1F*5th</t>
  </si>
  <si>
    <t>YR2F*4th</t>
  </si>
  <si>
    <t>YR1F*4th</t>
  </si>
  <si>
    <t>YR3F*3rd</t>
  </si>
  <si>
    <t>YR2F*3rd</t>
  </si>
  <si>
    <t>YR1F*3rd</t>
  </si>
  <si>
    <t>YR4F*2nd</t>
  </si>
  <si>
    <t>YR3F*2nd</t>
  </si>
  <si>
    <t>YR2F*2nd</t>
  </si>
  <si>
    <t>YR1F*2nd</t>
  </si>
  <si>
    <t>SUM</t>
  </si>
  <si>
    <t>CONTINUING</t>
  </si>
  <si>
    <t>YR5Sr</t>
  </si>
  <si>
    <t>YR4Sr</t>
  </si>
  <si>
    <t>YR3Sr</t>
  </si>
  <si>
    <t>YR2Sr</t>
  </si>
  <si>
    <t>YR1Sr</t>
  </si>
  <si>
    <t>SR LEVEL</t>
  </si>
  <si>
    <t>YR5J</t>
  </si>
  <si>
    <t>YR4J</t>
  </si>
  <si>
    <t>YR3J</t>
  </si>
  <si>
    <t>YR2J</t>
  </si>
  <si>
    <t>YR1J</t>
  </si>
  <si>
    <t>JR LEVEL</t>
  </si>
  <si>
    <t>YR5Sp</t>
  </si>
  <si>
    <t>YR4Sp</t>
  </si>
  <si>
    <t>YR3Sp</t>
  </si>
  <si>
    <t>YR2Sp</t>
  </si>
  <si>
    <t>YR1Sp</t>
  </si>
  <si>
    <t>SP LEVEL</t>
  </si>
  <si>
    <t>YR5F</t>
  </si>
  <si>
    <t>YR4F</t>
  </si>
  <si>
    <t>YR3F</t>
  </si>
  <si>
    <t>YR2F</t>
  </si>
  <si>
    <t>YR1F</t>
  </si>
  <si>
    <t>NEW</t>
  </si>
  <si>
    <t>FR LEVEL</t>
  </si>
  <si>
    <t>1ST TIME</t>
  </si>
  <si>
    <t>TRANSFERS</t>
  </si>
  <si>
    <t>YR5</t>
  </si>
  <si>
    <t>YR4</t>
  </si>
  <si>
    <t>YR3</t>
  </si>
  <si>
    <t>YR2</t>
  </si>
  <si>
    <t>YR1</t>
  </si>
  <si>
    <t>Notes:  Data on graduate retention rates can be found in the REX Guided Report: Home &gt; Census Data &gt; Retention and Graduation Rates &gt; Grad Retention and Graduation by plan.  Can select plan objective, FT or PT status, College, Organization, Program Plan to compare rates to similar existing programs. Use the data from the latest cohort term with four years of retention data available.</t>
  </si>
  <si>
    <t>4. Actual return ratios for undergraduates entering UMBC in fall as full-time degree seeking undergraduate students in most recent ten years to estimate return ratios for [Proposed Program Name] as Degree Seeking Undergraduate Students</t>
  </si>
  <si>
    <t>Estimated number of annual non-resident credit hours</t>
  </si>
  <si>
    <t>Estimated number of annual full-time resident credit hours</t>
  </si>
  <si>
    <t>Estimated Annual Credit Hours</t>
  </si>
  <si>
    <r>
      <t>Estimated annual revenue from full-time students (resident)</t>
    </r>
    <r>
      <rPr>
        <sz val="12"/>
        <color indexed="8"/>
        <rFont val="Calibri"/>
        <family val="2"/>
      </rPr>
      <t>ᵻ</t>
    </r>
  </si>
  <si>
    <r>
      <t xml:space="preserve">4.  Estimated Return Ratios for </t>
    </r>
    <r>
      <rPr>
        <b/>
        <u/>
        <sz val="11"/>
        <rFont val="MS Sans Serif"/>
        <family val="2"/>
      </rPr>
      <t>[Proposed Program Name]</t>
    </r>
    <r>
      <rPr>
        <b/>
        <sz val="11"/>
        <rFont val="MS Sans Serif"/>
        <family val="2"/>
      </rPr>
      <t xml:space="preserve"> as Degree Seeking Undergraduate Students</t>
    </r>
  </si>
  <si>
    <t>Annual Program Revenue</t>
  </si>
  <si>
    <t>Estimated number of annual transfer full-time credit hours</t>
  </si>
  <si>
    <t>Faculty Positions</t>
  </si>
  <si>
    <t>Part-time faculty (7.5% fringe)</t>
  </si>
  <si>
    <t>Full-time equivalent staff (FTE)</t>
  </si>
  <si>
    <t>Teaching Assistant salary + fringe (16.5%)</t>
  </si>
  <si>
    <r>
      <t xml:space="preserve">Graduate Tuition Remission </t>
    </r>
    <r>
      <rPr>
        <sz val="10"/>
        <color indexed="8"/>
        <rFont val="Calibri"/>
        <family val="2"/>
      </rPr>
      <t>(rises 4% per year)</t>
    </r>
  </si>
  <si>
    <t xml:space="preserve">Infrastructure </t>
  </si>
  <si>
    <t xml:space="preserve">NOTE:  
</t>
  </si>
  <si>
    <t>PERSONNEL EXPENDITURES (salaries rise 3% per year unless otherwise noted)</t>
  </si>
  <si>
    <t>Graduate Tuition Remission (rises 4% per year)</t>
  </si>
  <si>
    <t>Equipment Capital or Sensitive (includes AOK Library)‡</t>
  </si>
  <si>
    <t>IMPACT ON OTHER PROGRAMS (worksheet 1B)</t>
  </si>
  <si>
    <r>
      <t xml:space="preserve">University overhead rate </t>
    </r>
    <r>
      <rPr>
        <i/>
        <sz val="12"/>
        <color indexed="8"/>
        <rFont val="Calibri"/>
        <family val="2"/>
      </rPr>
      <t>(25%)</t>
    </r>
  </si>
  <si>
    <t>Worksheet #1:  Enrollment Projections</t>
  </si>
  <si>
    <t>CAY-4*</t>
  </si>
  <si>
    <t>*CAY=Current Academic Year</t>
  </si>
  <si>
    <t>Worksheet #2:  Student Sources</t>
  </si>
  <si>
    <t>Worksheet #3: Impact on Other Programs</t>
  </si>
  <si>
    <t>PROJECTED ENROLLMENT AND TUITION REVENUE</t>
  </si>
  <si>
    <t>TOTAL PROJECTED TUTION REVENUE</t>
  </si>
  <si>
    <t>Lower enrollment scenario: 75% of projected tuition revenue</t>
  </si>
  <si>
    <t>Budget Tempate for Undergraduate New Programs</t>
  </si>
  <si>
    <r>
      <t xml:space="preserve">‡ </t>
    </r>
    <r>
      <rPr>
        <sz val="10"/>
        <color indexed="8"/>
        <rFont val="Calibri"/>
        <family val="2"/>
      </rPr>
      <t>Assumes 9 annual credit hours; academic units may use a different average part-time student credit hour load based upon informed estimates.</t>
    </r>
  </si>
  <si>
    <t xml:space="preserve">† Assumes 18 annual credit hours </t>
  </si>
  <si>
    <t>New Students</t>
  </si>
  <si>
    <t>Continuing Students</t>
  </si>
  <si>
    <t>Full-time Master's Students</t>
  </si>
  <si>
    <t>Part-time Master's Students</t>
  </si>
  <si>
    <t>Full-time Certificate Students</t>
  </si>
  <si>
    <t>Part-time Certficate Students</t>
  </si>
  <si>
    <t>Full-time Doctorate Students</t>
  </si>
  <si>
    <t>Part-time Doctorate Students</t>
  </si>
  <si>
    <t>Budget Template for Graduate New Programs</t>
  </si>
  <si>
    <t>Graduate Tuition and Fees Per Credit</t>
  </si>
  <si>
    <t>TOTAL PROJECTED TUITION REVENUE</t>
  </si>
  <si>
    <t xml:space="preserve">Worksheet #4:  Graduate Enrollment Worksheet </t>
  </si>
  <si>
    <r>
      <t xml:space="preserve">University overhead rate </t>
    </r>
    <r>
      <rPr>
        <i/>
        <sz val="10"/>
        <color indexed="8"/>
        <rFont val="Calibri"/>
        <family val="2"/>
      </rPr>
      <t>(25% for non-DPS program; for DPS programs ue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</si>
</sst>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44" formatCode="_(&quot;$&quot;* #,##0.00_);_(&quot;$&quot;* \(#,##0.00\);_(&quot;$&quot;* &quot;-&quot;??_);_(@_)"/>
    <numFmt numFmtId="164" formatCode="0.0"/>
    <numFmt numFmtId="165" formatCode="&quot;$&quot;#,##0;\(&quot;$&quot;#,##0\)"/>
    <numFmt numFmtId="166" formatCode="&quot;$&quot;#,##0;&quot;$&quot;\(#,##0\)"/>
    <numFmt numFmtId="167" formatCode="0.0%"/>
    <numFmt numFmtId="168" formatCode="_(&quot;$&quot;* #,##0_);_(&quot;$&quot;* \(#,##0\);_(&quot;$&quot;* &quot;-&quot;??_);_(@_)"/>
    <numFmt numFmtId="169" formatCode="_([$$-409]* #,##0_);_([$$-409]* \(#,##0\);_([$$-409]* &quot;-&quot;??_);_(@_)"/>
    <numFmt numFmtId="170" formatCode="_([$$-409]* #,##0.00_);_([$$-409]* \(#,##0.00\);_([$$-409]* &quot;-&quot;??_);_(@_)"/>
    <numFmt numFmtId="171" formatCode="[$-10409]0.0\ %"/>
  </numFmts>
  <fonts count="47" x14ac:knownFonts="1">
    <font>
      <sz val="11"/>
      <color theme="1"/>
      <name val="Calibri"/>
      <family val="2"/>
      <scheme val="minor"/>
    </font>
    <font>
      <sz val="11"/>
      <color indexed="8"/>
      <name val="Calibri"/>
      <family val="2"/>
    </font>
    <font>
      <b/>
      <sz val="11"/>
      <color indexed="8"/>
      <name val="Calibri"/>
      <family val="2"/>
    </font>
    <font>
      <b/>
      <sz val="10"/>
      <name val="MS Sans Serif"/>
      <family val="2"/>
    </font>
    <font>
      <b/>
      <u/>
      <sz val="10"/>
      <name val="MS Sans Serif"/>
      <family val="2"/>
    </font>
    <font>
      <sz val="10"/>
      <color indexed="8"/>
      <name val="Calibri"/>
      <family val="2"/>
    </font>
    <font>
      <sz val="11"/>
      <color indexed="8"/>
      <name val="Calibri"/>
      <family val="2"/>
    </font>
    <font>
      <b/>
      <sz val="11"/>
      <color indexed="8"/>
      <name val="Calibri"/>
      <family val="2"/>
    </font>
    <font>
      <b/>
      <sz val="11"/>
      <color indexed="8"/>
      <name val="Calibri"/>
      <family val="2"/>
    </font>
    <font>
      <sz val="11"/>
      <color indexed="8"/>
      <name val="Calibri"/>
      <family val="2"/>
    </font>
    <font>
      <sz val="12"/>
      <color indexed="8"/>
      <name val="Calibri"/>
      <family val="2"/>
    </font>
    <font>
      <sz val="10"/>
      <color indexed="8"/>
      <name val="Calibri"/>
      <family val="2"/>
    </font>
    <font>
      <sz val="14"/>
      <color indexed="8"/>
      <name val="Calibri"/>
      <family val="2"/>
    </font>
    <font>
      <i/>
      <sz val="11"/>
      <color indexed="8"/>
      <name val="Calibri"/>
      <family val="2"/>
    </font>
    <font>
      <sz val="18"/>
      <color indexed="8"/>
      <name val="Calibri"/>
      <family val="2"/>
    </font>
    <font>
      <b/>
      <sz val="12"/>
      <color indexed="8"/>
      <name val="Calibri"/>
      <family val="2"/>
    </font>
    <font>
      <sz val="14"/>
      <color indexed="8"/>
      <name val="Calibri"/>
      <family val="2"/>
    </font>
    <font>
      <b/>
      <sz val="10"/>
      <color indexed="8"/>
      <name val="Calibri"/>
      <family val="2"/>
    </font>
    <font>
      <i/>
      <sz val="10"/>
      <color indexed="8"/>
      <name val="Calibri"/>
      <family val="2"/>
    </font>
    <font>
      <i/>
      <sz val="11"/>
      <color indexed="8"/>
      <name val="Calibri"/>
      <family val="2"/>
    </font>
    <font>
      <b/>
      <sz val="12"/>
      <color indexed="8"/>
      <name val="Calibri"/>
      <family val="2"/>
    </font>
    <font>
      <sz val="12"/>
      <color indexed="8"/>
      <name val="Calibri"/>
      <family val="2"/>
    </font>
    <font>
      <i/>
      <sz val="12"/>
      <color indexed="8"/>
      <name val="Calibri"/>
      <family val="2"/>
    </font>
    <font>
      <sz val="8"/>
      <name val="Calibri"/>
      <family val="2"/>
    </font>
    <font>
      <u/>
      <sz val="11"/>
      <color indexed="8"/>
      <name val="Calibri"/>
      <family val="2"/>
    </font>
    <font>
      <sz val="12"/>
      <color indexed="8"/>
      <name val="Times New Roman"/>
      <family val="1"/>
    </font>
    <font>
      <sz val="11"/>
      <color indexed="8"/>
      <name val="Times New Roman"/>
      <family val="1"/>
    </font>
    <font>
      <b/>
      <sz val="11"/>
      <color indexed="10"/>
      <name val="Calibri"/>
      <family val="2"/>
    </font>
    <font>
      <sz val="11"/>
      <name val="Calibri"/>
      <family val="2"/>
    </font>
    <font>
      <sz val="12"/>
      <name val="Calibri"/>
      <family val="2"/>
    </font>
    <font>
      <sz val="11"/>
      <color theme="1"/>
      <name val="Calibri"/>
      <family val="2"/>
      <scheme val="minor"/>
    </font>
    <font>
      <sz val="11"/>
      <color theme="0"/>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i/>
      <sz val="11"/>
      <color theme="1"/>
      <name val="Calibri"/>
      <family val="2"/>
      <scheme val="minor"/>
    </font>
    <font>
      <sz val="11"/>
      <name val="Calibri"/>
      <family val="2"/>
      <scheme val="minor"/>
    </font>
    <font>
      <sz val="11"/>
      <color indexed="8"/>
      <name val="Arial"/>
      <family val="2"/>
    </font>
    <font>
      <b/>
      <sz val="11"/>
      <name val="MS Sans Serif"/>
      <family val="2"/>
    </font>
    <font>
      <b/>
      <u/>
      <sz val="11"/>
      <name val="MS Sans Serif"/>
      <family val="2"/>
    </font>
    <font>
      <b/>
      <u/>
      <sz val="11"/>
      <color indexed="8"/>
      <name val="Calibri"/>
      <family val="2"/>
    </font>
    <font>
      <b/>
      <i/>
      <sz val="11"/>
      <color indexed="8"/>
      <name val="Calibri"/>
      <family val="2"/>
    </font>
    <font>
      <b/>
      <sz val="12"/>
      <color rgb="FF000000"/>
      <name val="Calibri"/>
      <family val="2"/>
      <scheme val="minor"/>
    </font>
    <font>
      <sz val="12"/>
      <color rgb="FF000000"/>
      <name val="Calibri"/>
      <family val="2"/>
      <scheme val="minor"/>
    </font>
    <font>
      <i/>
      <sz val="11"/>
      <color rgb="FF000000"/>
      <name val="Calibri"/>
      <family val="2"/>
      <scheme val="minor"/>
    </font>
    <font>
      <sz val="10"/>
      <color rgb="FF000000"/>
      <name val="Times New Roman"/>
      <family val="1"/>
    </font>
    <font>
      <sz val="11"/>
      <color rgb="FF000000"/>
      <name val="Calibri"/>
      <family val="2"/>
      <scheme val="minor"/>
    </font>
  </fonts>
  <fills count="20">
    <fill>
      <patternFill patternType="none"/>
    </fill>
    <fill>
      <patternFill patternType="gray125"/>
    </fill>
    <fill>
      <patternFill patternType="solid">
        <fgColor indexed="9"/>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D8D8D8"/>
        <bgColor indexed="64"/>
      </patternFill>
    </fill>
    <fill>
      <patternFill patternType="solid">
        <fgColor rgb="FFFFFFFF"/>
        <bgColor rgb="FFFFFFFF"/>
      </patternFill>
    </fill>
    <fill>
      <patternFill patternType="solid">
        <fgColor theme="7"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right style="thin">
        <color indexed="8"/>
      </right>
      <top style="thin">
        <color indexed="8"/>
      </top>
      <bottom/>
      <diagonal/>
    </border>
    <border>
      <left style="medium">
        <color rgb="FF000000"/>
      </left>
      <right style="medium">
        <color rgb="FF000000"/>
      </right>
      <top/>
      <bottom style="medium">
        <color rgb="FF000000"/>
      </bottom>
      <diagonal/>
    </border>
    <border>
      <left style="thin">
        <color indexed="64"/>
      </left>
      <right style="medium">
        <color indexed="64"/>
      </right>
      <top style="thin">
        <color indexed="64"/>
      </top>
      <bottom/>
      <diagonal/>
    </border>
    <border>
      <left style="thin">
        <color indexed="8"/>
      </left>
      <right style="thin">
        <color indexed="8"/>
      </right>
      <top/>
      <bottom/>
      <diagonal/>
    </border>
  </borders>
  <cellStyleXfs count="7">
    <xf numFmtId="0" fontId="0" fillId="0" borderId="0"/>
    <xf numFmtId="0" fontId="30" fillId="3" borderId="0" applyNumberFormat="0" applyBorder="0" applyAlignment="0" applyProtection="0"/>
    <xf numFmtId="0" fontId="31" fillId="4" borderId="0" applyNumberFormat="0" applyBorder="0" applyAlignment="0" applyProtection="0"/>
    <xf numFmtId="44"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46" fillId="0" borderId="0"/>
  </cellStyleXfs>
  <cellXfs count="427">
    <xf numFmtId="0" fontId="0" fillId="0" borderId="0" xfId="0"/>
    <xf numFmtId="0" fontId="0" fillId="0" borderId="1" xfId="0" applyBorder="1"/>
    <xf numFmtId="0" fontId="0" fillId="0" borderId="1" xfId="0" applyBorder="1" applyAlignment="1">
      <alignment horizontal="center"/>
    </xf>
    <xf numFmtId="0" fontId="0" fillId="0" borderId="0" xfId="0" applyFont="1"/>
    <xf numFmtId="0" fontId="8" fillId="0" borderId="2" xfId="0" applyNumberFormat="1" applyFont="1" applyFill="1" applyBorder="1" applyAlignment="1"/>
    <xf numFmtId="0" fontId="9" fillId="0" borderId="2" xfId="0" applyNumberFormat="1" applyFont="1" applyFill="1" applyBorder="1" applyAlignment="1"/>
    <xf numFmtId="0" fontId="9" fillId="0" borderId="3" xfId="0" applyNumberFormat="1" applyFont="1" applyFill="1" applyBorder="1" applyAlignment="1"/>
    <xf numFmtId="0" fontId="0" fillId="0" borderId="0" xfId="0" applyNumberFormat="1" applyFont="1" applyFill="1" applyBorder="1" applyAlignment="1"/>
    <xf numFmtId="0" fontId="0" fillId="0" borderId="0" xfId="0" applyBorder="1"/>
    <xf numFmtId="0" fontId="8" fillId="0" borderId="2" xfId="0" applyNumberFormat="1" applyFont="1" applyFill="1" applyBorder="1" applyAlignment="1">
      <alignment horizontal="left"/>
    </xf>
    <xf numFmtId="0" fontId="0" fillId="0" borderId="5" xfId="0" applyNumberFormat="1" applyFill="1" applyBorder="1"/>
    <xf numFmtId="0" fontId="0" fillId="0" borderId="1" xfId="0" applyNumberFormat="1" applyFill="1" applyBorder="1" applyAlignment="1">
      <alignment horizontal="center"/>
    </xf>
    <xf numFmtId="0" fontId="0" fillId="0" borderId="1" xfId="0" applyFill="1" applyBorder="1"/>
    <xf numFmtId="0" fontId="9" fillId="0" borderId="0" xfId="0" applyNumberFormat="1" applyFont="1" applyFill="1" applyBorder="1" applyAlignment="1"/>
    <xf numFmtId="0" fontId="0" fillId="0" borderId="0" xfId="0" applyBorder="1" applyAlignment="1">
      <alignment vertical="top" wrapText="1"/>
    </xf>
    <xf numFmtId="0" fontId="0" fillId="0" borderId="0" xfId="0" applyFill="1" applyBorder="1" applyAlignment="1">
      <alignment horizontal="left" vertical="top"/>
    </xf>
    <xf numFmtId="0" fontId="11" fillId="0" borderId="7" xfId="0" applyNumberFormat="1" applyFont="1" applyFill="1" applyBorder="1" applyAlignment="1"/>
    <xf numFmtId="164" fontId="9" fillId="0" borderId="7" xfId="0" applyNumberFormat="1" applyFont="1" applyFill="1" applyBorder="1" applyAlignment="1"/>
    <xf numFmtId="0" fontId="0" fillId="0" borderId="7" xfId="0" applyFont="1" applyBorder="1"/>
    <xf numFmtId="0" fontId="7" fillId="0" borderId="0" xfId="0" applyFont="1" applyBorder="1"/>
    <xf numFmtId="0" fontId="11" fillId="0" borderId="0" xfId="0" applyNumberFormat="1" applyFont="1" applyFill="1" applyBorder="1" applyAlignment="1"/>
    <xf numFmtId="165" fontId="11" fillId="0" borderId="0" xfId="0" applyNumberFormat="1" applyFont="1" applyFill="1" applyBorder="1" applyAlignment="1"/>
    <xf numFmtId="5" fontId="11" fillId="0" borderId="0" xfId="0" applyNumberFormat="1" applyFont="1" applyFill="1" applyBorder="1" applyAlignment="1"/>
    <xf numFmtId="0" fontId="17" fillId="0" borderId="0" xfId="0" applyNumberFormat="1" applyFont="1" applyFill="1" applyBorder="1" applyAlignment="1">
      <alignment horizontal="center"/>
    </xf>
    <xf numFmtId="165" fontId="18" fillId="0" borderId="0" xfId="0" applyNumberFormat="1" applyFont="1" applyFill="1" applyBorder="1" applyAlignment="1"/>
    <xf numFmtId="166" fontId="11" fillId="0" borderId="0" xfId="0" applyNumberFormat="1" applyFont="1" applyFill="1" applyBorder="1" applyAlignment="1"/>
    <xf numFmtId="0" fontId="11" fillId="0" borderId="0" xfId="0" applyNumberFormat="1" applyFont="1" applyFill="1" applyBorder="1" applyAlignment="1">
      <alignment horizontal="right"/>
    </xf>
    <xf numFmtId="0" fontId="11" fillId="0" borderId="0" xfId="0" applyFont="1" applyBorder="1" applyAlignment="1">
      <alignment horizontal="left"/>
    </xf>
    <xf numFmtId="10" fontId="11" fillId="0" borderId="0" xfId="0" applyNumberFormat="1" applyFont="1" applyFill="1" applyBorder="1" applyAlignment="1">
      <alignment horizontal="left"/>
    </xf>
    <xf numFmtId="0" fontId="18" fillId="0" borderId="0" xfId="0" applyNumberFormat="1" applyFont="1" applyFill="1" applyBorder="1" applyAlignment="1"/>
    <xf numFmtId="0" fontId="20" fillId="0" borderId="2" xfId="0" applyNumberFormat="1" applyFont="1" applyFill="1" applyBorder="1" applyAlignment="1"/>
    <xf numFmtId="0" fontId="20" fillId="0" borderId="2" xfId="0" applyNumberFormat="1" applyFont="1" applyFill="1" applyBorder="1" applyAlignment="1">
      <alignment horizontal="center" vertical="center"/>
    </xf>
    <xf numFmtId="0" fontId="21" fillId="0" borderId="2" xfId="0" applyNumberFormat="1" applyFont="1" applyFill="1" applyBorder="1" applyAlignment="1">
      <alignment horizontal="center" vertical="center"/>
    </xf>
    <xf numFmtId="0" fontId="22" fillId="0" borderId="2" xfId="0" applyNumberFormat="1" applyFont="1" applyFill="1" applyBorder="1" applyAlignment="1"/>
    <xf numFmtId="0" fontId="22" fillId="0" borderId="2" xfId="0" applyNumberFormat="1" applyFont="1" applyFill="1" applyBorder="1" applyAlignment="1">
      <alignment horizontal="right"/>
    </xf>
    <xf numFmtId="0" fontId="22" fillId="0" borderId="3" xfId="0" applyNumberFormat="1" applyFont="1" applyFill="1" applyBorder="1" applyAlignment="1">
      <alignment horizontal="right"/>
    </xf>
    <xf numFmtId="0" fontId="20" fillId="0" borderId="1" xfId="0" applyNumberFormat="1" applyFont="1" applyFill="1" applyBorder="1" applyAlignment="1">
      <alignment horizontal="center"/>
    </xf>
    <xf numFmtId="165" fontId="21" fillId="0" borderId="1" xfId="0" applyNumberFormat="1" applyFont="1" applyFill="1" applyBorder="1" applyAlignment="1">
      <alignment horizontal="center" vertical="center"/>
    </xf>
    <xf numFmtId="0" fontId="22" fillId="0" borderId="1" xfId="0" applyNumberFormat="1" applyFont="1" applyFill="1" applyBorder="1" applyAlignment="1">
      <alignment horizontal="left"/>
    </xf>
    <xf numFmtId="0" fontId="21" fillId="0" borderId="1" xfId="0" applyNumberFormat="1" applyFont="1" applyFill="1" applyBorder="1" applyAlignment="1"/>
    <xf numFmtId="169" fontId="21" fillId="0" borderId="1" xfId="3" applyNumberFormat="1" applyFont="1" applyFill="1" applyBorder="1" applyAlignment="1">
      <alignment horizontal="center" vertical="center"/>
    </xf>
    <xf numFmtId="44" fontId="21" fillId="0" borderId="1" xfId="3" applyFont="1" applyFill="1" applyBorder="1" applyAlignment="1">
      <alignment horizontal="center" vertical="center"/>
    </xf>
    <xf numFmtId="0" fontId="22" fillId="0" borderId="1" xfId="0" applyNumberFormat="1" applyFont="1" applyFill="1" applyBorder="1" applyAlignment="1">
      <alignment horizontal="right"/>
    </xf>
    <xf numFmtId="0" fontId="22" fillId="0" borderId="1" xfId="0" applyNumberFormat="1" applyFont="1" applyFill="1" applyBorder="1" applyAlignment="1"/>
    <xf numFmtId="0" fontId="10" fillId="0" borderId="1" xfId="0" applyFont="1" applyBorder="1"/>
    <xf numFmtId="5" fontId="21" fillId="0" borderId="1" xfId="0" applyNumberFormat="1" applyFont="1" applyFill="1" applyBorder="1" applyAlignment="1">
      <alignment horizontal="center" vertical="center"/>
    </xf>
    <xf numFmtId="0" fontId="15" fillId="0" borderId="1" xfId="0" applyFont="1" applyBorder="1"/>
    <xf numFmtId="0" fontId="22" fillId="0" borderId="1" xfId="0" applyNumberFormat="1" applyFont="1" applyFill="1" applyBorder="1" applyAlignment="1">
      <alignment horizontal="left" vertical="top"/>
    </xf>
    <xf numFmtId="0" fontId="21" fillId="0" borderId="1" xfId="0" applyNumberFormat="1" applyFont="1" applyFill="1" applyBorder="1" applyAlignment="1">
      <alignment horizontal="left" vertical="top"/>
    </xf>
    <xf numFmtId="0" fontId="19" fillId="0" borderId="1" xfId="0" applyNumberFormat="1" applyFont="1" applyFill="1" applyBorder="1" applyAlignment="1">
      <alignment horizontal="left" vertical="top" wrapText="1"/>
    </xf>
    <xf numFmtId="167" fontId="10" fillId="0" borderId="1" xfId="0" applyNumberFormat="1" applyFont="1" applyBorder="1"/>
    <xf numFmtId="0" fontId="22" fillId="0" borderId="1" xfId="0" applyNumberFormat="1" applyFont="1" applyFill="1" applyBorder="1" applyAlignment="1">
      <alignment horizontal="left" vertical="top" wrapText="1"/>
    </xf>
    <xf numFmtId="0" fontId="10" fillId="0" borderId="1" xfId="0" applyNumberFormat="1" applyFont="1" applyFill="1" applyBorder="1" applyAlignment="1">
      <alignment horizontal="left" vertical="top" wrapText="1"/>
    </xf>
    <xf numFmtId="0" fontId="24" fillId="0" borderId="1" xfId="0" applyFont="1" applyBorder="1"/>
    <xf numFmtId="0" fontId="10" fillId="0" borderId="1" xfId="0" applyNumberFormat="1" applyFont="1" applyFill="1" applyBorder="1" applyAlignment="1"/>
    <xf numFmtId="0" fontId="5" fillId="0" borderId="3" xfId="0" applyNumberFormat="1" applyFont="1" applyFill="1" applyBorder="1" applyAlignment="1">
      <alignment horizontal="left" vertical="center" wrapText="1"/>
    </xf>
    <xf numFmtId="0" fontId="10" fillId="0" borderId="2" xfId="0" applyNumberFormat="1" applyFont="1" applyFill="1" applyBorder="1" applyAlignment="1"/>
    <xf numFmtId="0" fontId="22" fillId="0" borderId="1" xfId="0" applyNumberFormat="1" applyFont="1" applyFill="1" applyBorder="1" applyAlignment="1">
      <alignment horizontal="right" vertical="top"/>
    </xf>
    <xf numFmtId="0" fontId="14" fillId="0" borderId="8" xfId="0" applyFont="1" applyBorder="1" applyAlignment="1">
      <alignment horizontal="left" vertical="top" wrapText="1"/>
    </xf>
    <xf numFmtId="0" fontId="8" fillId="0" borderId="1" xfId="0" applyNumberFormat="1" applyFont="1" applyFill="1" applyBorder="1" applyAlignment="1">
      <alignment horizontal="left"/>
    </xf>
    <xf numFmtId="0" fontId="1" fillId="0" borderId="1" xfId="0" applyFont="1" applyBorder="1" applyAlignment="1">
      <alignment vertical="top" wrapText="1"/>
    </xf>
    <xf numFmtId="0" fontId="24" fillId="0" borderId="0" xfId="0" applyFont="1" applyBorder="1"/>
    <xf numFmtId="44" fontId="10" fillId="0" borderId="1" xfId="3" applyFont="1" applyFill="1" applyBorder="1" applyAlignment="1">
      <alignment horizontal="center" vertical="center"/>
    </xf>
    <xf numFmtId="0" fontId="10" fillId="0" borderId="2" xfId="0" applyNumberFormat="1" applyFont="1" applyFill="1" applyBorder="1" applyAlignment="1">
      <alignment horizontal="center" vertical="center"/>
    </xf>
    <xf numFmtId="1" fontId="9" fillId="0" borderId="2" xfId="0" applyNumberFormat="1" applyFont="1" applyFill="1" applyBorder="1" applyAlignment="1"/>
    <xf numFmtId="168" fontId="10" fillId="0" borderId="1" xfId="0" applyNumberFormat="1" applyFont="1" applyBorder="1"/>
    <xf numFmtId="169" fontId="10" fillId="0" borderId="1" xfId="0" applyNumberFormat="1" applyFont="1" applyBorder="1"/>
    <xf numFmtId="169" fontId="10" fillId="0" borderId="1" xfId="0" applyNumberFormat="1" applyFont="1" applyBorder="1" applyAlignment="1">
      <alignment horizontal="center" vertical="center"/>
    </xf>
    <xf numFmtId="0" fontId="15" fillId="0" borderId="1" xfId="0" applyFont="1" applyBorder="1" applyAlignment="1">
      <alignment horizontal="center" vertical="center"/>
    </xf>
    <xf numFmtId="0" fontId="22" fillId="0" borderId="0" xfId="0" applyNumberFormat="1" applyFont="1" applyFill="1" applyBorder="1" applyAlignment="1">
      <alignment horizontal="right"/>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 fontId="0" fillId="0" borderId="1" xfId="0" applyNumberFormat="1" applyFont="1" applyBorder="1" applyAlignment="1">
      <alignment horizontal="center" vertical="center"/>
    </xf>
    <xf numFmtId="168" fontId="0" fillId="0" borderId="1" xfId="0" applyNumberFormat="1" applyBorder="1"/>
    <xf numFmtId="0" fontId="25" fillId="0" borderId="0" xfId="0" applyFont="1"/>
    <xf numFmtId="0" fontId="25" fillId="0" borderId="11" xfId="0" applyFont="1" applyBorder="1"/>
    <xf numFmtId="1" fontId="0" fillId="0" borderId="1" xfId="0" applyNumberFormat="1" applyFont="1" applyFill="1" applyBorder="1"/>
    <xf numFmtId="0" fontId="25" fillId="0" borderId="0" xfId="0" applyFont="1" applyAlignment="1"/>
    <xf numFmtId="0" fontId="25" fillId="0" borderId="11" xfId="0" applyFont="1" applyBorder="1" applyAlignment="1"/>
    <xf numFmtId="169" fontId="15" fillId="0" borderId="1" xfId="0" applyNumberFormat="1" applyFont="1" applyBorder="1"/>
    <xf numFmtId="168" fontId="10" fillId="0" borderId="1" xfId="3" applyNumberFormat="1" applyFont="1" applyFill="1" applyBorder="1" applyAlignment="1">
      <alignment vertical="center"/>
    </xf>
    <xf numFmtId="0" fontId="10" fillId="0" borderId="1" xfId="0" applyNumberFormat="1" applyFont="1" applyFill="1" applyBorder="1" applyAlignment="1">
      <alignment horizontal="left"/>
    </xf>
    <xf numFmtId="169" fontId="21" fillId="0" borderId="1" xfId="3" applyNumberFormat="1" applyFont="1" applyFill="1" applyBorder="1" applyAlignment="1">
      <alignment vertical="center"/>
    </xf>
    <xf numFmtId="168" fontId="21" fillId="0" borderId="1" xfId="3" applyNumberFormat="1" applyFont="1" applyFill="1" applyBorder="1" applyAlignment="1">
      <alignment vertical="center"/>
    </xf>
    <xf numFmtId="168" fontId="10" fillId="0" borderId="1" xfId="3" applyNumberFormat="1" applyFont="1" applyFill="1" applyBorder="1" applyAlignment="1">
      <alignment horizontal="center" vertical="center"/>
    </xf>
    <xf numFmtId="9" fontId="10" fillId="0" borderId="1" xfId="0" applyNumberFormat="1" applyFont="1" applyBorder="1" applyAlignment="1">
      <alignment horizontal="right" vertical="center"/>
    </xf>
    <xf numFmtId="1" fontId="10" fillId="0" borderId="2" xfId="0" applyNumberFormat="1" applyFont="1" applyFill="1" applyBorder="1" applyAlignment="1">
      <alignment horizontal="center" vertical="center"/>
    </xf>
    <xf numFmtId="44" fontId="29" fillId="0" borderId="1" xfId="3" applyNumberFormat="1" applyFont="1" applyFill="1" applyBorder="1" applyAlignment="1">
      <alignment vertical="center"/>
    </xf>
    <xf numFmtId="6" fontId="10" fillId="0" borderId="1" xfId="0" applyNumberFormat="1" applyFont="1" applyBorder="1"/>
    <xf numFmtId="0" fontId="0" fillId="0" borderId="9" xfId="0" applyBorder="1" applyAlignment="1">
      <alignment horizontal="center" vertical="center" wrapText="1"/>
    </xf>
    <xf numFmtId="44" fontId="1" fillId="0" borderId="1" xfId="3" applyFont="1" applyBorder="1" applyAlignment="1">
      <alignment horizontal="center" vertical="center"/>
    </xf>
    <xf numFmtId="44" fontId="1" fillId="0" borderId="1" xfId="3" applyFont="1" applyBorder="1" applyAlignment="1">
      <alignment horizontal="center"/>
    </xf>
    <xf numFmtId="0" fontId="25" fillId="0" borderId="1" xfId="0" applyFont="1" applyBorder="1" applyAlignment="1"/>
    <xf numFmtId="0" fontId="0" fillId="0" borderId="0" xfId="0" applyFont="1" applyFill="1" applyBorder="1"/>
    <xf numFmtId="0" fontId="0" fillId="0" borderId="0" xfId="0" applyNumberFormat="1" applyFill="1" applyBorder="1" applyAlignment="1"/>
    <xf numFmtId="0" fontId="26" fillId="0" borderId="1" xfId="0" applyFont="1" applyBorder="1" applyAlignment="1"/>
    <xf numFmtId="0" fontId="0" fillId="0" borderId="12" xfId="0" applyBorder="1" applyAlignment="1">
      <alignment horizontal="center" vertical="center"/>
    </xf>
    <xf numFmtId="44" fontId="1" fillId="0" borderId="12" xfId="3" applyFont="1" applyBorder="1" applyAlignment="1">
      <alignment horizontal="center"/>
    </xf>
    <xf numFmtId="1" fontId="0" fillId="0" borderId="12" xfId="0" applyNumberFormat="1" applyFont="1" applyBorder="1" applyAlignment="1">
      <alignment horizontal="center" vertical="center"/>
    </xf>
    <xf numFmtId="0" fontId="0" fillId="0" borderId="13" xfId="0" applyBorder="1" applyAlignment="1">
      <alignment horizontal="center" vertical="center"/>
    </xf>
    <xf numFmtId="44" fontId="1" fillId="0" borderId="13" xfId="3" applyFont="1" applyBorder="1" applyAlignment="1">
      <alignment horizontal="center"/>
    </xf>
    <xf numFmtId="1" fontId="0" fillId="0" borderId="13" xfId="0" applyNumberFormat="1" applyFont="1" applyBorder="1" applyAlignment="1">
      <alignment horizontal="center" vertical="center"/>
    </xf>
    <xf numFmtId="168" fontId="30" fillId="0" borderId="1" xfId="3" applyNumberFormat="1" applyFont="1" applyBorder="1" applyAlignment="1">
      <alignment horizontal="center" vertical="center"/>
    </xf>
    <xf numFmtId="168" fontId="30" fillId="0" borderId="1" xfId="3" applyNumberFormat="1" applyFont="1" applyBorder="1"/>
    <xf numFmtId="0" fontId="33" fillId="0" borderId="1" xfId="0" applyFont="1" applyBorder="1"/>
    <xf numFmtId="1" fontId="33" fillId="0" borderId="1" xfId="0" applyNumberFormat="1" applyFont="1" applyBorder="1"/>
    <xf numFmtId="168" fontId="33" fillId="0" borderId="1" xfId="3" applyNumberFormat="1" applyFont="1" applyBorder="1"/>
    <xf numFmtId="1" fontId="9" fillId="0" borderId="3" xfId="0" applyNumberFormat="1" applyFont="1" applyFill="1" applyBorder="1" applyAlignment="1"/>
    <xf numFmtId="169" fontId="21" fillId="0" borderId="3" xfId="3" applyNumberFormat="1" applyFont="1" applyFill="1" applyBorder="1" applyAlignment="1">
      <alignment horizontal="right"/>
    </xf>
    <xf numFmtId="0" fontId="10" fillId="0" borderId="15" xfId="0" applyNumberFormat="1" applyFont="1" applyFill="1" applyBorder="1" applyAlignment="1">
      <alignment horizontal="left"/>
    </xf>
    <xf numFmtId="169" fontId="10" fillId="0" borderId="13" xfId="3" applyNumberFormat="1" applyFont="1" applyFill="1" applyBorder="1" applyAlignment="1">
      <alignment horizontal="center"/>
    </xf>
    <xf numFmtId="168" fontId="29" fillId="0" borderId="1" xfId="3" applyNumberFormat="1" applyFont="1" applyFill="1" applyBorder="1" applyAlignment="1">
      <alignment vertical="center"/>
    </xf>
    <xf numFmtId="169" fontId="10" fillId="0" borderId="1" xfId="3" applyNumberFormat="1" applyFont="1" applyFill="1" applyBorder="1" applyAlignment="1">
      <alignment horizontal="center" vertical="center"/>
    </xf>
    <xf numFmtId="169" fontId="10" fillId="0" borderId="1" xfId="0" applyNumberFormat="1" applyFont="1" applyBorder="1" applyAlignment="1">
      <alignment horizontal="right"/>
    </xf>
    <xf numFmtId="168" fontId="29" fillId="0" borderId="9" xfId="3" applyNumberFormat="1" applyFont="1" applyFill="1" applyBorder="1" applyAlignment="1">
      <alignment vertical="center"/>
    </xf>
    <xf numFmtId="168" fontId="29" fillId="0" borderId="0" xfId="3" applyNumberFormat="1" applyFont="1" applyFill="1" applyBorder="1" applyAlignment="1">
      <alignment vertical="center"/>
    </xf>
    <xf numFmtId="168" fontId="10" fillId="5" borderId="1" xfId="3" applyNumberFormat="1" applyFont="1" applyFill="1" applyBorder="1" applyAlignment="1">
      <alignment horizontal="center" vertical="center"/>
    </xf>
    <xf numFmtId="44" fontId="10" fillId="5" borderId="1" xfId="3" applyNumberFormat="1" applyFont="1" applyFill="1" applyBorder="1" applyAlignment="1">
      <alignment horizontal="center" vertical="center"/>
    </xf>
    <xf numFmtId="0" fontId="29" fillId="5" borderId="1" xfId="0" applyFont="1" applyFill="1" applyBorder="1"/>
    <xf numFmtId="0" fontId="22" fillId="5" borderId="1" xfId="0" applyNumberFormat="1" applyFont="1" applyFill="1" applyBorder="1" applyAlignment="1">
      <alignment horizontal="left" vertical="top" wrapText="1"/>
    </xf>
    <xf numFmtId="168" fontId="10" fillId="5" borderId="1" xfId="3" applyNumberFormat="1" applyFont="1" applyFill="1" applyBorder="1"/>
    <xf numFmtId="0" fontId="22" fillId="5" borderId="1" xfId="0" applyNumberFormat="1" applyFont="1" applyFill="1" applyBorder="1" applyAlignment="1">
      <alignment horizontal="right" vertical="top" wrapText="1"/>
    </xf>
    <xf numFmtId="0" fontId="0" fillId="0" borderId="0" xfId="0" applyAlignment="1">
      <alignment wrapText="1"/>
    </xf>
    <xf numFmtId="169" fontId="21" fillId="0" borderId="1" xfId="0" applyNumberFormat="1" applyFont="1" applyFill="1" applyBorder="1" applyAlignment="1">
      <alignment horizontal="right" vertical="center"/>
    </xf>
    <xf numFmtId="0" fontId="0" fillId="0" borderId="9" xfId="0" applyBorder="1" applyAlignment="1">
      <alignment horizontal="center" vertical="center"/>
    </xf>
    <xf numFmtId="0" fontId="0" fillId="5" borderId="1" xfId="0" applyFill="1" applyBorder="1" applyAlignment="1">
      <alignment horizontal="center" vertical="center"/>
    </xf>
    <xf numFmtId="0" fontId="30" fillId="6" borderId="1" xfId="1" applyFill="1" applyBorder="1" applyAlignment="1">
      <alignment horizontal="center" vertical="center"/>
    </xf>
    <xf numFmtId="0" fontId="0" fillId="0" borderId="16" xfId="0" applyFill="1" applyBorder="1" applyAlignment="1">
      <alignment horizontal="center" vertical="center"/>
    </xf>
    <xf numFmtId="0" fontId="30" fillId="5" borderId="0" xfId="1" applyFont="1" applyFill="1" applyBorder="1" applyAlignment="1">
      <alignment horizontal="left" vertical="center"/>
    </xf>
    <xf numFmtId="0" fontId="30" fillId="5" borderId="0" xfId="1" applyFont="1" applyFill="1" applyBorder="1" applyAlignment="1">
      <alignment horizontal="left" vertical="center"/>
    </xf>
    <xf numFmtId="0" fontId="0" fillId="5" borderId="0" xfId="0" applyFill="1"/>
    <xf numFmtId="0" fontId="0" fillId="0" borderId="0" xfId="0" applyFill="1" applyBorder="1" applyAlignment="1">
      <alignment horizontal="center" vertical="center"/>
    </xf>
    <xf numFmtId="0" fontId="0" fillId="0" borderId="0" xfId="0" applyBorder="1" applyAlignment="1">
      <alignment horizontal="center" vertical="center"/>
    </xf>
    <xf numFmtId="0" fontId="30" fillId="6" borderId="1" xfId="2" applyFont="1" applyFill="1" applyBorder="1" applyAlignment="1">
      <alignment horizontal="center" vertical="center"/>
    </xf>
    <xf numFmtId="0" fontId="34" fillId="0" borderId="17" xfId="0" applyFont="1" applyBorder="1"/>
    <xf numFmtId="0" fontId="34" fillId="0" borderId="7" xfId="0" applyFont="1" applyBorder="1"/>
    <xf numFmtId="0" fontId="34" fillId="0" borderId="18" xfId="0" applyFont="1" applyBorder="1"/>
    <xf numFmtId="0" fontId="34" fillId="0" borderId="16" xfId="0" applyFont="1" applyBorder="1"/>
    <xf numFmtId="0" fontId="34" fillId="0" borderId="0" xfId="0" applyFont="1" applyBorder="1"/>
    <xf numFmtId="0" fontId="34" fillId="0" borderId="19" xfId="0" applyFont="1" applyBorder="1"/>
    <xf numFmtId="0" fontId="34" fillId="0" borderId="16" xfId="0" applyFont="1" applyBorder="1" applyAlignment="1">
      <alignment horizontal="left" vertical="center" wrapText="1"/>
    </xf>
    <xf numFmtId="0" fontId="34" fillId="0" borderId="0" xfId="0" applyFont="1" applyBorder="1" applyAlignment="1">
      <alignment horizontal="left" vertical="center" wrapText="1"/>
    </xf>
    <xf numFmtId="0" fontId="34" fillId="0" borderId="19" xfId="0" applyFont="1" applyBorder="1" applyAlignment="1">
      <alignment horizontal="left" vertical="center" wrapText="1"/>
    </xf>
    <xf numFmtId="0" fontId="34" fillId="0" borderId="16" xfId="0" applyFont="1" applyBorder="1" applyAlignment="1">
      <alignment vertical="center" wrapText="1"/>
    </xf>
    <xf numFmtId="0" fontId="34" fillId="0" borderId="0" xfId="0" applyFont="1" applyBorder="1" applyAlignment="1">
      <alignment vertical="center" wrapText="1"/>
    </xf>
    <xf numFmtId="0" fontId="34" fillId="0" borderId="19" xfId="0" applyFont="1" applyBorder="1" applyAlignment="1">
      <alignment vertical="center" wrapText="1"/>
    </xf>
    <xf numFmtId="0" fontId="34" fillId="0" borderId="20" xfId="0" applyFont="1" applyBorder="1"/>
    <xf numFmtId="0" fontId="34" fillId="0" borderId="21" xfId="0" applyFont="1" applyBorder="1"/>
    <xf numFmtId="0" fontId="34" fillId="0" borderId="22" xfId="0" applyFont="1" applyBorder="1"/>
    <xf numFmtId="44" fontId="0" fillId="0" borderId="0" xfId="0" applyNumberFormat="1" applyFont="1" applyFill="1" applyBorder="1" applyAlignment="1"/>
    <xf numFmtId="1" fontId="1" fillId="7" borderId="2" xfId="0" applyNumberFormat="1" applyFont="1" applyFill="1" applyBorder="1" applyAlignment="1"/>
    <xf numFmtId="1" fontId="28" fillId="8" borderId="1" xfId="0" applyNumberFormat="1" applyFont="1" applyFill="1" applyBorder="1"/>
    <xf numFmtId="1" fontId="0" fillId="8" borderId="12" xfId="0" applyNumberFormat="1" applyFont="1" applyFill="1" applyBorder="1"/>
    <xf numFmtId="1" fontId="13" fillId="5" borderId="2" xfId="0" applyNumberFormat="1" applyFont="1" applyFill="1" applyBorder="1" applyAlignment="1"/>
    <xf numFmtId="1" fontId="35" fillId="11" borderId="1" xfId="0" applyNumberFormat="1" applyFont="1" applyFill="1" applyBorder="1"/>
    <xf numFmtId="1" fontId="35" fillId="5" borderId="1" xfId="0" applyNumberFormat="1" applyFont="1" applyFill="1" applyBorder="1"/>
    <xf numFmtId="0" fontId="36" fillId="10" borderId="0" xfId="0" applyFont="1" applyFill="1" applyAlignment="1">
      <alignment horizontal="center"/>
    </xf>
    <xf numFmtId="0" fontId="0" fillId="9" borderId="0" xfId="0" applyFill="1" applyAlignment="1">
      <alignment horizontal="center"/>
    </xf>
    <xf numFmtId="0" fontId="0" fillId="12" borderId="0" xfId="0" applyFill="1" applyAlignment="1">
      <alignment horizontal="center"/>
    </xf>
    <xf numFmtId="0" fontId="0" fillId="8" borderId="0" xfId="0" applyFill="1" applyAlignment="1">
      <alignment horizontal="center"/>
    </xf>
    <xf numFmtId="0" fontId="36" fillId="0" borderId="0" xfId="0" applyFont="1" applyFill="1" applyAlignment="1">
      <alignment horizontal="center"/>
    </xf>
    <xf numFmtId="0" fontId="35" fillId="0" borderId="0" xfId="0" applyFont="1"/>
    <xf numFmtId="0" fontId="35" fillId="0" borderId="0" xfId="0" applyFont="1" applyFill="1" applyAlignment="1">
      <alignment horizontal="left"/>
    </xf>
    <xf numFmtId="0" fontId="0" fillId="0" borderId="0" xfId="0" applyFill="1" applyAlignment="1">
      <alignment horizontal="center"/>
    </xf>
    <xf numFmtId="0" fontId="35" fillId="0" borderId="0" xfId="0" applyFont="1" applyFill="1" applyAlignment="1">
      <alignment horizontal="center"/>
    </xf>
    <xf numFmtId="0" fontId="0" fillId="0" borderId="0" xfId="0" applyAlignment="1">
      <alignment horizontal="center"/>
    </xf>
    <xf numFmtId="0" fontId="32" fillId="0" borderId="0" xfId="0" applyFont="1"/>
    <xf numFmtId="0" fontId="32" fillId="0" borderId="0" xfId="0" applyFont="1" applyAlignment="1">
      <alignment horizontal="center"/>
    </xf>
    <xf numFmtId="0" fontId="11" fillId="0" borderId="0" xfId="0" applyFont="1" applyBorder="1" applyAlignment="1">
      <alignment horizontal="center"/>
    </xf>
    <xf numFmtId="0" fontId="1" fillId="0" borderId="0" xfId="0" applyNumberFormat="1" applyFont="1" applyFill="1" applyBorder="1" applyAlignment="1">
      <alignment horizontal="left" vertical="top" wrapText="1"/>
    </xf>
    <xf numFmtId="0" fontId="0" fillId="0" borderId="0" xfId="0" applyBorder="1" applyAlignment="1">
      <alignment vertical="top" wrapText="1"/>
    </xf>
    <xf numFmtId="0" fontId="0" fillId="0" borderId="9" xfId="0" applyBorder="1" applyAlignment="1">
      <alignment horizontal="center" vertical="center"/>
    </xf>
    <xf numFmtId="0" fontId="0" fillId="0" borderId="10" xfId="0" applyBorder="1" applyAlignment="1">
      <alignment horizontal="center" vertical="center"/>
    </xf>
    <xf numFmtId="0" fontId="15" fillId="0" borderId="2" xfId="0" applyNumberFormat="1" applyFont="1" applyFill="1" applyBorder="1" applyAlignment="1">
      <alignment horizontal="center"/>
    </xf>
    <xf numFmtId="0" fontId="15" fillId="0" borderId="2" xfId="0" applyNumberFormat="1" applyFont="1" applyFill="1" applyBorder="1" applyAlignment="1"/>
    <xf numFmtId="0" fontId="10" fillId="0" borderId="0" xfId="0" applyNumberFormat="1" applyFont="1" applyFill="1" applyBorder="1" applyAlignment="1"/>
    <xf numFmtId="0" fontId="1" fillId="0" borderId="2" xfId="0" applyNumberFormat="1" applyFont="1" applyFill="1" applyBorder="1" applyAlignment="1"/>
    <xf numFmtId="1" fontId="1" fillId="0" borderId="2" xfId="0" applyNumberFormat="1" applyFont="1" applyFill="1" applyBorder="1" applyAlignment="1"/>
    <xf numFmtId="1" fontId="0" fillId="8" borderId="1" xfId="0" applyNumberFormat="1" applyFont="1" applyFill="1" applyBorder="1" applyAlignment="1">
      <alignment horizontal="right"/>
    </xf>
    <xf numFmtId="1" fontId="0" fillId="8" borderId="1" xfId="0" applyNumberFormat="1" applyFont="1" applyFill="1" applyBorder="1"/>
    <xf numFmtId="1" fontId="1" fillId="5" borderId="14" xfId="0" applyNumberFormat="1" applyFont="1" applyFill="1" applyBorder="1" applyAlignment="1"/>
    <xf numFmtId="1" fontId="1" fillId="0" borderId="3" xfId="0" applyNumberFormat="1" applyFont="1" applyFill="1" applyBorder="1" applyAlignment="1"/>
    <xf numFmtId="0" fontId="18" fillId="0" borderId="1" xfId="0" applyNumberFormat="1" applyFont="1" applyFill="1" applyBorder="1" applyAlignment="1">
      <alignment horizontal="left" vertical="top" wrapText="1"/>
    </xf>
    <xf numFmtId="0" fontId="13" fillId="0" borderId="2" xfId="0" applyNumberFormat="1" applyFont="1" applyFill="1" applyBorder="1" applyAlignment="1"/>
    <xf numFmtId="0" fontId="33" fillId="0" borderId="0" xfId="0" applyNumberFormat="1" applyFont="1" applyFill="1" applyBorder="1" applyAlignment="1"/>
    <xf numFmtId="0" fontId="15" fillId="0" borderId="2" xfId="0" applyNumberFormat="1" applyFont="1" applyFill="1" applyBorder="1" applyAlignment="1">
      <alignment horizontal="center" vertical="center"/>
    </xf>
    <xf numFmtId="1" fontId="10" fillId="13" borderId="2" xfId="0" applyNumberFormat="1" applyFont="1" applyFill="1" applyBorder="1" applyAlignment="1">
      <alignment horizontal="center" vertical="center"/>
    </xf>
    <xf numFmtId="0" fontId="22" fillId="0" borderId="2" xfId="0" applyNumberFormat="1" applyFont="1" applyFill="1" applyBorder="1" applyAlignment="1">
      <alignment horizontal="left"/>
    </xf>
    <xf numFmtId="169" fontId="10" fillId="0" borderId="2" xfId="3" applyNumberFormat="1" applyFont="1" applyFill="1" applyBorder="1" applyAlignment="1">
      <alignment horizontal="right"/>
    </xf>
    <xf numFmtId="9" fontId="10" fillId="0" borderId="2" xfId="0" applyNumberFormat="1" applyFont="1" applyFill="1" applyBorder="1" applyAlignment="1">
      <alignment horizontal="right"/>
    </xf>
    <xf numFmtId="169" fontId="10" fillId="0" borderId="2" xfId="0" applyNumberFormat="1" applyFont="1" applyFill="1" applyBorder="1" applyAlignment="1">
      <alignment horizontal="right"/>
    </xf>
    <xf numFmtId="170" fontId="10" fillId="0" borderId="2" xfId="0" applyNumberFormat="1" applyFont="1" applyFill="1" applyBorder="1" applyAlignment="1">
      <alignment horizontal="right"/>
    </xf>
    <xf numFmtId="167" fontId="10" fillId="0" borderId="2" xfId="0" applyNumberFormat="1" applyFont="1" applyFill="1" applyBorder="1" applyAlignment="1">
      <alignment horizontal="right"/>
    </xf>
    <xf numFmtId="168" fontId="10" fillId="0" borderId="2" xfId="3" applyNumberFormat="1" applyFont="1" applyFill="1" applyBorder="1" applyAlignment="1">
      <alignment horizontal="right"/>
    </xf>
    <xf numFmtId="5" fontId="10" fillId="0" borderId="2" xfId="3" applyNumberFormat="1" applyFont="1" applyFill="1" applyBorder="1" applyAlignment="1">
      <alignment horizontal="right"/>
    </xf>
    <xf numFmtId="169" fontId="10" fillId="0" borderId="3" xfId="3" applyNumberFormat="1" applyFont="1" applyFill="1" applyBorder="1" applyAlignment="1">
      <alignment horizontal="right"/>
    </xf>
    <xf numFmtId="169" fontId="10" fillId="0" borderId="1" xfId="3" applyNumberFormat="1" applyFont="1" applyFill="1" applyBorder="1" applyAlignment="1">
      <alignment horizontal="right"/>
    </xf>
    <xf numFmtId="169" fontId="10" fillId="0" borderId="2" xfId="3" applyNumberFormat="1" applyFont="1" applyFill="1" applyBorder="1" applyAlignment="1">
      <alignment horizontal="center"/>
    </xf>
    <xf numFmtId="0" fontId="10" fillId="0" borderId="3" xfId="0" applyNumberFormat="1" applyFont="1" applyFill="1" applyBorder="1" applyAlignment="1">
      <alignment horizontal="left" vertical="center" wrapText="1"/>
    </xf>
    <xf numFmtId="0" fontId="15" fillId="0" borderId="1" xfId="0" applyNumberFormat="1" applyFont="1" applyFill="1" applyBorder="1" applyAlignment="1">
      <alignment horizontal="center"/>
    </xf>
    <xf numFmtId="165" fontId="10" fillId="0" borderId="1" xfId="0" applyNumberFormat="1" applyFont="1" applyFill="1" applyBorder="1" applyAlignment="1">
      <alignment horizontal="center" vertical="center"/>
    </xf>
    <xf numFmtId="44" fontId="33" fillId="0" borderId="0" xfId="0" applyNumberFormat="1" applyFont="1" applyFill="1" applyBorder="1" applyAlignment="1"/>
    <xf numFmtId="169" fontId="10" fillId="0" borderId="1" xfId="3" applyNumberFormat="1" applyFont="1" applyFill="1" applyBorder="1" applyAlignment="1">
      <alignment vertical="center"/>
    </xf>
    <xf numFmtId="0" fontId="10" fillId="0" borderId="1" xfId="0" applyNumberFormat="1" applyFont="1" applyFill="1" applyBorder="1" applyAlignment="1">
      <alignment horizontal="left" vertical="top"/>
    </xf>
    <xf numFmtId="169" fontId="10" fillId="0" borderId="1" xfId="0" applyNumberFormat="1" applyFont="1" applyFill="1" applyBorder="1" applyAlignment="1">
      <alignment horizontal="right" vertical="center"/>
    </xf>
    <xf numFmtId="5" fontId="10" fillId="0" borderId="1" xfId="0" applyNumberFormat="1" applyFont="1" applyFill="1" applyBorder="1" applyAlignment="1">
      <alignment horizontal="center" vertical="center"/>
    </xf>
    <xf numFmtId="0" fontId="15" fillId="0" borderId="0" xfId="0" applyFont="1" applyBorder="1"/>
    <xf numFmtId="165" fontId="10" fillId="0" borderId="0" xfId="0" applyNumberFormat="1" applyFont="1" applyFill="1" applyBorder="1" applyAlignment="1"/>
    <xf numFmtId="0" fontId="10" fillId="0" borderId="0" xfId="0" applyNumberFormat="1" applyFont="1" applyFill="1" applyBorder="1" applyAlignment="1">
      <alignment horizontal="left" vertical="top" wrapText="1"/>
    </xf>
    <xf numFmtId="5" fontId="10" fillId="0" borderId="0" xfId="0" applyNumberFormat="1" applyFont="1" applyFill="1" applyBorder="1" applyAlignment="1"/>
    <xf numFmtId="0" fontId="15" fillId="0" borderId="0" xfId="0" applyNumberFormat="1" applyFont="1" applyFill="1" applyBorder="1" applyAlignment="1">
      <alignment horizontal="center"/>
    </xf>
    <xf numFmtId="165" fontId="22" fillId="0" borderId="0" xfId="0" applyNumberFormat="1" applyFont="1" applyFill="1" applyBorder="1" applyAlignment="1"/>
    <xf numFmtId="166" fontId="10" fillId="0" borderId="0" xfId="0" applyNumberFormat="1" applyFont="1" applyFill="1" applyBorder="1" applyAlignment="1"/>
    <xf numFmtId="0" fontId="10" fillId="0" borderId="0" xfId="0" applyNumberFormat="1" applyFont="1" applyFill="1" applyBorder="1" applyAlignment="1">
      <alignment horizontal="right"/>
    </xf>
    <xf numFmtId="0" fontId="10" fillId="0" borderId="0" xfId="0" applyFont="1" applyBorder="1" applyAlignment="1">
      <alignment horizontal="center"/>
    </xf>
    <xf numFmtId="0" fontId="10" fillId="0" borderId="0" xfId="0" applyFont="1" applyBorder="1" applyAlignment="1">
      <alignment horizontal="left"/>
    </xf>
    <xf numFmtId="10" fontId="10" fillId="0" borderId="0" xfId="0" applyNumberFormat="1" applyFont="1" applyFill="1" applyBorder="1" applyAlignment="1">
      <alignment horizontal="left"/>
    </xf>
    <xf numFmtId="0" fontId="22" fillId="0" borderId="0" xfId="0" applyNumberFormat="1" applyFont="1" applyFill="1" applyBorder="1" applyAlignment="1"/>
    <xf numFmtId="168" fontId="1" fillId="0" borderId="1" xfId="3" applyNumberFormat="1" applyFont="1" applyBorder="1"/>
    <xf numFmtId="44" fontId="1" fillId="0" borderId="1" xfId="3" applyFont="1" applyBorder="1"/>
    <xf numFmtId="168" fontId="1" fillId="0" borderId="1" xfId="3" applyNumberFormat="1" applyFont="1" applyBorder="1" applyAlignment="1">
      <alignment horizontal="center" vertical="center"/>
    </xf>
    <xf numFmtId="168" fontId="1" fillId="0" borderId="12" xfId="3" applyNumberFormat="1" applyFont="1" applyBorder="1"/>
    <xf numFmtId="44" fontId="1" fillId="0" borderId="12" xfId="3" applyFont="1" applyBorder="1"/>
    <xf numFmtId="168" fontId="1" fillId="0" borderId="12" xfId="3" applyNumberFormat="1" applyFont="1" applyBorder="1" applyAlignment="1">
      <alignment horizontal="center" vertical="center"/>
    </xf>
    <xf numFmtId="168" fontId="1" fillId="0" borderId="13" xfId="3" applyNumberFormat="1" applyFont="1" applyBorder="1"/>
    <xf numFmtId="44" fontId="1" fillId="0" borderId="13" xfId="3" applyFont="1" applyBorder="1"/>
    <xf numFmtId="168" fontId="1" fillId="0" borderId="13" xfId="3" applyNumberFormat="1" applyFont="1" applyBorder="1" applyAlignment="1">
      <alignment horizontal="center" vertical="center"/>
    </xf>
    <xf numFmtId="169" fontId="1" fillId="0" borderId="1" xfId="3" applyNumberFormat="1" applyFont="1" applyBorder="1" applyAlignment="1">
      <alignment horizontal="center" vertical="center"/>
    </xf>
    <xf numFmtId="0" fontId="12" fillId="0" borderId="1" xfId="0" applyFont="1" applyBorder="1" applyAlignment="1">
      <alignment horizontal="right"/>
    </xf>
    <xf numFmtId="0" fontId="0" fillId="0" borderId="13" xfId="0" applyBorder="1"/>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xf numFmtId="0" fontId="24" fillId="0" borderId="16" xfId="0" applyFont="1" applyBorder="1"/>
    <xf numFmtId="0" fontId="0" fillId="0" borderId="16" xfId="0" applyBorder="1"/>
    <xf numFmtId="0" fontId="0" fillId="0" borderId="20" xfId="0" applyBorder="1"/>
    <xf numFmtId="0" fontId="0" fillId="0" borderId="21" xfId="0" applyBorder="1"/>
    <xf numFmtId="0" fontId="0" fillId="0" borderId="22" xfId="0" applyBorder="1"/>
    <xf numFmtId="0" fontId="0" fillId="0" borderId="1" xfId="0" applyFont="1" applyBorder="1" applyAlignment="1">
      <alignment wrapText="1"/>
    </xf>
    <xf numFmtId="0" fontId="1" fillId="0" borderId="13" xfId="0" applyFont="1" applyBorder="1" applyAlignment="1">
      <alignment wrapText="1"/>
    </xf>
    <xf numFmtId="0" fontId="0" fillId="0" borderId="13" xfId="0" applyFont="1" applyBorder="1" applyAlignment="1">
      <alignment wrapText="1"/>
    </xf>
    <xf numFmtId="0" fontId="2" fillId="0" borderId="1" xfId="0" applyFont="1" applyBorder="1" applyAlignment="1">
      <alignment horizontal="center" vertical="top" wrapText="1"/>
    </xf>
    <xf numFmtId="0" fontId="40" fillId="0" borderId="17" xfId="0" applyFont="1" applyBorder="1" applyAlignment="1">
      <alignment wrapText="1"/>
    </xf>
    <xf numFmtId="0" fontId="0" fillId="0" borderId="7" xfId="0" applyFont="1" applyBorder="1" applyAlignment="1">
      <alignment wrapText="1"/>
    </xf>
    <xf numFmtId="0" fontId="0" fillId="0" borderId="18" xfId="0" applyFont="1" applyBorder="1" applyAlignment="1">
      <alignment wrapText="1"/>
    </xf>
    <xf numFmtId="0" fontId="1" fillId="0" borderId="41" xfId="0" applyFont="1" applyBorder="1" applyAlignment="1">
      <alignment wrapText="1"/>
    </xf>
    <xf numFmtId="0" fontId="0" fillId="0" borderId="42" xfId="0" applyFont="1" applyBorder="1" applyAlignment="1">
      <alignment wrapText="1"/>
    </xf>
    <xf numFmtId="0" fontId="0" fillId="0" borderId="43" xfId="0" applyFont="1" applyBorder="1" applyAlignment="1">
      <alignment wrapText="1"/>
    </xf>
    <xf numFmtId="0" fontId="2" fillId="0" borderId="6" xfId="0" applyFont="1" applyBorder="1" applyAlignment="1">
      <alignment horizontal="center" vertical="top" wrapText="1"/>
    </xf>
    <xf numFmtId="0" fontId="1" fillId="0" borderId="5" xfId="0" applyFont="1" applyBorder="1" applyAlignment="1">
      <alignment vertical="top" wrapText="1"/>
    </xf>
    <xf numFmtId="0" fontId="0" fillId="0" borderId="6" xfId="0" applyFont="1" applyBorder="1" applyAlignment="1">
      <alignment wrapText="1"/>
    </xf>
    <xf numFmtId="0" fontId="1" fillId="0" borderId="44" xfId="0" applyFont="1" applyBorder="1" applyAlignment="1">
      <alignment wrapText="1"/>
    </xf>
    <xf numFmtId="0" fontId="0" fillId="0" borderId="45" xfId="0" applyFont="1" applyBorder="1" applyAlignment="1">
      <alignment wrapText="1"/>
    </xf>
    <xf numFmtId="0" fontId="0" fillId="0" borderId="46" xfId="0" applyFont="1" applyBorder="1" applyAlignment="1">
      <alignment wrapText="1"/>
    </xf>
    <xf numFmtId="0" fontId="40" fillId="0" borderId="47" xfId="0" applyFont="1" applyBorder="1" applyAlignment="1">
      <alignment wrapText="1"/>
    </xf>
    <xf numFmtId="0" fontId="0" fillId="0" borderId="47" xfId="0" applyFont="1" applyBorder="1" applyAlignment="1">
      <alignment wrapText="1"/>
    </xf>
    <xf numFmtId="0" fontId="1" fillId="0" borderId="6" xfId="0" applyFont="1" applyBorder="1" applyAlignment="1">
      <alignment vertical="top" wrapText="1"/>
    </xf>
    <xf numFmtId="0" fontId="41" fillId="0" borderId="5" xfId="0" applyFont="1" applyBorder="1" applyAlignment="1">
      <alignment horizontal="left" vertical="top" wrapText="1"/>
    </xf>
    <xf numFmtId="0" fontId="1" fillId="0" borderId="44" xfId="0" applyFont="1" applyBorder="1" applyAlignment="1">
      <alignment vertical="top" wrapText="1"/>
    </xf>
    <xf numFmtId="0" fontId="1" fillId="0" borderId="45" xfId="0" applyFont="1" applyBorder="1" applyAlignment="1">
      <alignment vertical="top" wrapText="1"/>
    </xf>
    <xf numFmtId="0" fontId="1" fillId="0" borderId="46" xfId="0" applyFont="1" applyBorder="1" applyAlignment="1">
      <alignment vertical="top" wrapText="1"/>
    </xf>
    <xf numFmtId="0" fontId="2" fillId="0" borderId="1" xfId="0" applyFont="1" applyBorder="1" applyAlignment="1">
      <alignment vertical="top" wrapText="1"/>
    </xf>
    <xf numFmtId="0" fontId="40" fillId="0" borderId="47" xfId="0" applyFont="1" applyBorder="1" applyAlignment="1">
      <alignment vertical="top" wrapText="1"/>
    </xf>
    <xf numFmtId="0" fontId="1" fillId="0" borderId="47" xfId="0" applyFont="1" applyBorder="1" applyAlignment="1">
      <alignment vertical="top" wrapText="1"/>
    </xf>
    <xf numFmtId="0" fontId="24" fillId="0" borderId="13" xfId="0" applyFont="1" applyBorder="1" applyAlignment="1">
      <alignment wrapText="1"/>
    </xf>
    <xf numFmtId="0" fontId="1" fillId="0" borderId="41" xfId="0" applyFont="1" applyBorder="1" applyAlignment="1">
      <alignment vertical="top" wrapText="1"/>
    </xf>
    <xf numFmtId="0" fontId="1" fillId="0" borderId="42" xfId="0" applyFont="1" applyBorder="1" applyAlignment="1">
      <alignment vertical="top" wrapText="1"/>
    </xf>
    <xf numFmtId="0" fontId="1" fillId="0" borderId="43" xfId="0" applyFont="1" applyBorder="1" applyAlignment="1">
      <alignment vertical="top" wrapText="1"/>
    </xf>
    <xf numFmtId="0" fontId="41" fillId="0" borderId="5" xfId="0" applyFont="1" applyBorder="1" applyAlignment="1">
      <alignment horizontal="left" vertical="center" wrapText="1"/>
    </xf>
    <xf numFmtId="0" fontId="2" fillId="0" borderId="6" xfId="0" applyFont="1" applyBorder="1" applyAlignment="1">
      <alignment vertical="top" wrapText="1"/>
    </xf>
    <xf numFmtId="0" fontId="1" fillId="0" borderId="12" xfId="0" applyFont="1" applyBorder="1" applyAlignment="1">
      <alignment wrapText="1"/>
    </xf>
    <xf numFmtId="0" fontId="0" fillId="0" borderId="12" xfId="0" applyFont="1" applyBorder="1" applyAlignment="1">
      <alignment wrapText="1"/>
    </xf>
    <xf numFmtId="0" fontId="41" fillId="0" borderId="41" xfId="0" applyFont="1" applyBorder="1" applyAlignment="1">
      <alignment horizontal="left" vertical="top" wrapText="1"/>
    </xf>
    <xf numFmtId="0" fontId="2" fillId="0" borderId="42" xfId="0" applyFont="1" applyBorder="1" applyAlignment="1">
      <alignment horizontal="center" vertical="top" wrapText="1"/>
    </xf>
    <xf numFmtId="0" fontId="2" fillId="0" borderId="43" xfId="0" applyFont="1" applyBorder="1" applyAlignment="1">
      <alignment horizontal="center" vertical="top" wrapText="1"/>
    </xf>
    <xf numFmtId="0" fontId="24" fillId="0" borderId="47" xfId="0" applyFont="1" applyBorder="1" applyAlignment="1">
      <alignment wrapText="1"/>
    </xf>
    <xf numFmtId="1" fontId="21" fillId="5" borderId="2" xfId="0" applyNumberFormat="1" applyFont="1" applyFill="1" applyBorder="1" applyAlignment="1">
      <alignment horizontal="center" vertical="center"/>
    </xf>
    <xf numFmtId="1" fontId="21" fillId="6" borderId="2" xfId="0" applyNumberFormat="1" applyFont="1" applyFill="1" applyBorder="1" applyAlignment="1">
      <alignment horizontal="center" vertical="center"/>
    </xf>
    <xf numFmtId="0" fontId="42" fillId="0" borderId="0" xfId="0" applyFont="1" applyAlignment="1">
      <alignment horizontal="center"/>
    </xf>
    <xf numFmtId="6" fontId="42" fillId="14" borderId="49" xfId="0" applyNumberFormat="1" applyFont="1" applyFill="1" applyBorder="1" applyAlignment="1">
      <alignment horizontal="right" wrapText="1"/>
    </xf>
    <xf numFmtId="0" fontId="44" fillId="0" borderId="48" xfId="0" applyFont="1" applyBorder="1" applyAlignment="1">
      <alignment horizontal="right" wrapText="1"/>
    </xf>
    <xf numFmtId="6" fontId="43" fillId="0" borderId="50" xfId="0" applyNumberFormat="1" applyFont="1" applyBorder="1" applyAlignment="1">
      <alignment horizontal="right" wrapText="1"/>
    </xf>
    <xf numFmtId="169" fontId="21" fillId="0" borderId="51" xfId="3" applyNumberFormat="1" applyFont="1" applyFill="1" applyBorder="1" applyAlignment="1">
      <alignment horizontal="right"/>
    </xf>
    <xf numFmtId="0" fontId="42" fillId="14" borderId="52" xfId="0" applyFont="1" applyFill="1" applyBorder="1" applyAlignment="1">
      <alignment horizontal="right" wrapText="1"/>
    </xf>
    <xf numFmtId="1" fontId="21" fillId="5" borderId="37" xfId="0" applyNumberFormat="1" applyFont="1" applyFill="1" applyBorder="1" applyAlignment="1">
      <alignment horizontal="center" vertical="center"/>
    </xf>
    <xf numFmtId="0" fontId="43" fillId="0" borderId="1" xfId="0" applyFont="1" applyBorder="1" applyAlignment="1">
      <alignment wrapText="1"/>
    </xf>
    <xf numFmtId="0" fontId="1" fillId="0" borderId="7" xfId="0" applyNumberFormat="1" applyFont="1" applyFill="1" applyBorder="1" applyAlignment="1"/>
    <xf numFmtId="0" fontId="9" fillId="6" borderId="2" xfId="0" applyNumberFormat="1" applyFont="1" applyFill="1" applyBorder="1" applyAlignment="1"/>
    <xf numFmtId="171" fontId="45" fillId="15" borderId="0" xfId="6" applyNumberFormat="1" applyFont="1" applyFill="1" applyBorder="1" applyAlignment="1">
      <alignment vertical="top" wrapText="1" readingOrder="1"/>
    </xf>
    <xf numFmtId="0" fontId="0" fillId="0" borderId="9" xfId="0" applyNumberFormat="1" applyFill="1" applyBorder="1" applyAlignment="1">
      <alignment horizontal="center"/>
    </xf>
    <xf numFmtId="0" fontId="0" fillId="0" borderId="9" xfId="0" quotePrefix="1" applyNumberFormat="1" applyFill="1" applyBorder="1"/>
    <xf numFmtId="0" fontId="0" fillId="0" borderId="9" xfId="0" applyFill="1" applyBorder="1"/>
    <xf numFmtId="0" fontId="0" fillId="0" borderId="12" xfId="0" applyNumberFormat="1" applyFill="1" applyBorder="1" applyAlignment="1">
      <alignment horizontal="center"/>
    </xf>
    <xf numFmtId="0" fontId="0" fillId="0" borderId="53" xfId="0" applyNumberFormat="1" applyFill="1" applyBorder="1" applyAlignment="1">
      <alignment horizontal="center"/>
    </xf>
    <xf numFmtId="167" fontId="46" fillId="5" borderId="1" xfId="0" applyNumberFormat="1" applyFont="1" applyFill="1" applyBorder="1" applyAlignment="1">
      <alignment horizontal="right" vertical="top" wrapText="1" readingOrder="1"/>
    </xf>
    <xf numFmtId="1" fontId="1" fillId="5" borderId="54" xfId="0" applyNumberFormat="1" applyFont="1" applyFill="1" applyBorder="1" applyAlignment="1"/>
    <xf numFmtId="0" fontId="9" fillId="9" borderId="2" xfId="0" applyNumberFormat="1" applyFont="1" applyFill="1" applyBorder="1" applyAlignment="1"/>
    <xf numFmtId="0" fontId="0" fillId="16" borderId="5" xfId="0" applyNumberFormat="1" applyFill="1" applyBorder="1"/>
    <xf numFmtId="0" fontId="0" fillId="12" borderId="5" xfId="0" applyNumberFormat="1" applyFill="1" applyBorder="1"/>
    <xf numFmtId="0" fontId="0" fillId="18" borderId="5" xfId="0" applyNumberFormat="1" applyFill="1" applyBorder="1"/>
    <xf numFmtId="0" fontId="0" fillId="19" borderId="5" xfId="0" applyNumberFormat="1" applyFill="1" applyBorder="1"/>
    <xf numFmtId="0" fontId="0" fillId="17" borderId="5" xfId="0" applyFill="1" applyBorder="1"/>
    <xf numFmtId="1" fontId="0" fillId="0" borderId="1" xfId="0" applyNumberFormat="1" applyFont="1" applyBorder="1"/>
    <xf numFmtId="0" fontId="43" fillId="5" borderId="52" xfId="0" applyFont="1" applyFill="1" applyBorder="1" applyAlignment="1">
      <alignment horizontal="right" wrapText="1"/>
    </xf>
    <xf numFmtId="1" fontId="0" fillId="0" borderId="0" xfId="0" applyNumberFormat="1" applyFont="1" applyFill="1"/>
    <xf numFmtId="1" fontId="2" fillId="0" borderId="2" xfId="0" applyNumberFormat="1" applyFont="1" applyFill="1" applyBorder="1" applyAlignment="1"/>
    <xf numFmtId="1" fontId="15" fillId="0" borderId="2" xfId="0" applyNumberFormat="1" applyFont="1" applyFill="1" applyBorder="1" applyAlignment="1">
      <alignment horizontal="center" vertical="center"/>
    </xf>
    <xf numFmtId="1" fontId="37" fillId="0" borderId="0" xfId="0" applyNumberFormat="1" applyFont="1" applyFill="1" applyBorder="1" applyAlignment="1">
      <alignment horizontal="center"/>
    </xf>
    <xf numFmtId="1" fontId="2" fillId="0" borderId="2" xfId="0" applyNumberFormat="1" applyFont="1" applyFill="1" applyBorder="1" applyAlignment="1">
      <alignment horizontal="left"/>
    </xf>
    <xf numFmtId="1" fontId="1" fillId="2" borderId="2" xfId="0" applyNumberFormat="1" applyFont="1" applyFill="1" applyBorder="1" applyAlignment="1">
      <alignment horizontal="left" indent="2"/>
    </xf>
    <xf numFmtId="1" fontId="13" fillId="2" borderId="2" xfId="0" applyNumberFormat="1" applyFont="1" applyFill="1" applyBorder="1" applyAlignment="1">
      <alignment horizontal="left"/>
    </xf>
    <xf numFmtId="1" fontId="13" fillId="11" borderId="2" xfId="0" applyNumberFormat="1" applyFont="1" applyFill="1" applyBorder="1" applyAlignment="1">
      <alignment horizontal="right"/>
    </xf>
    <xf numFmtId="1" fontId="1" fillId="0" borderId="2" xfId="0" applyNumberFormat="1" applyFont="1" applyFill="1" applyBorder="1" applyAlignment="1">
      <alignment horizontal="left"/>
    </xf>
    <xf numFmtId="1" fontId="1" fillId="0" borderId="4" xfId="0" applyNumberFormat="1" applyFont="1" applyFill="1" applyBorder="1" applyAlignment="1">
      <alignment horizontal="left" indent="2"/>
    </xf>
    <xf numFmtId="1" fontId="1" fillId="0" borderId="38" xfId="0" applyNumberFormat="1" applyFont="1" applyFill="1" applyBorder="1" applyAlignment="1">
      <alignment horizontal="left" indent="2"/>
    </xf>
    <xf numFmtId="1" fontId="13" fillId="0" borderId="1" xfId="0" applyNumberFormat="1" applyFont="1" applyFill="1" applyBorder="1" applyAlignment="1">
      <alignment horizontal="left" indent="2"/>
    </xf>
    <xf numFmtId="1" fontId="1" fillId="0" borderId="14" xfId="0" applyNumberFormat="1" applyFont="1" applyFill="1" applyBorder="1" applyAlignment="1">
      <alignment horizontal="left"/>
    </xf>
    <xf numFmtId="1" fontId="1" fillId="0" borderId="3" xfId="0" applyNumberFormat="1" applyFont="1" applyFill="1" applyBorder="1" applyAlignment="1">
      <alignment horizontal="left"/>
    </xf>
    <xf numFmtId="1" fontId="1" fillId="0" borderId="1" xfId="0" applyNumberFormat="1" applyFont="1" applyFill="1" applyBorder="1" applyAlignment="1"/>
    <xf numFmtId="1" fontId="1" fillId="0" borderId="0" xfId="0" applyNumberFormat="1" applyFont="1" applyFill="1" applyBorder="1" applyAlignment="1"/>
    <xf numFmtId="1" fontId="0" fillId="0" borderId="0" xfId="0" applyNumberFormat="1" applyFont="1" applyFill="1" applyBorder="1"/>
    <xf numFmtId="1" fontId="2" fillId="0" borderId="1" xfId="0" applyNumberFormat="1" applyFont="1" applyFill="1" applyBorder="1" applyAlignment="1"/>
    <xf numFmtId="1" fontId="0" fillId="0" borderId="5" xfId="0" applyNumberFormat="1" applyFont="1" applyFill="1" applyBorder="1"/>
    <xf numFmtId="1" fontId="0" fillId="0" borderId="1" xfId="0" applyNumberFormat="1" applyFont="1" applyFill="1" applyBorder="1" applyAlignment="1">
      <alignment horizontal="center"/>
    </xf>
    <xf numFmtId="1" fontId="0" fillId="0" borderId="6" xfId="0" applyNumberFormat="1" applyFont="1" applyFill="1" applyBorder="1" applyAlignment="1">
      <alignment horizontal="center"/>
    </xf>
    <xf numFmtId="1" fontId="0" fillId="0" borderId="5" xfId="0" quotePrefix="1" applyNumberFormat="1" applyFont="1" applyFill="1" applyBorder="1"/>
    <xf numFmtId="1" fontId="0" fillId="0" borderId="1" xfId="0" quotePrefix="1" applyNumberFormat="1" applyFont="1" applyFill="1" applyBorder="1"/>
    <xf numFmtId="1" fontId="1" fillId="0" borderId="1" xfId="4" quotePrefix="1" applyNumberFormat="1" applyFont="1" applyFill="1" applyBorder="1"/>
    <xf numFmtId="1" fontId="1" fillId="0" borderId="6" xfId="4" quotePrefix="1" applyNumberFormat="1" applyFont="1" applyFill="1" applyBorder="1"/>
    <xf numFmtId="1" fontId="0" fillId="0" borderId="6" xfId="0" applyNumberFormat="1" applyFont="1" applyFill="1" applyBorder="1"/>
    <xf numFmtId="1" fontId="0" fillId="0" borderId="0" xfId="0" applyNumberFormat="1" applyFont="1" applyFill="1" applyBorder="1" applyAlignment="1">
      <alignment wrapText="1"/>
    </xf>
    <xf numFmtId="1" fontId="32" fillId="0" borderId="1" xfId="0" applyNumberFormat="1" applyFont="1" applyFill="1" applyBorder="1"/>
    <xf numFmtId="1" fontId="0" fillId="8" borderId="1" xfId="0" quotePrefix="1" applyNumberFormat="1" applyFont="1" applyFill="1" applyBorder="1"/>
    <xf numFmtId="1" fontId="1" fillId="8" borderId="1" xfId="4" quotePrefix="1" applyNumberFormat="1" applyFont="1" applyFill="1" applyBorder="1"/>
    <xf numFmtId="1" fontId="0" fillId="0" borderId="1" xfId="0" quotePrefix="1" applyNumberFormat="1" applyFont="1" applyFill="1" applyBorder="1" applyAlignment="1">
      <alignment horizontal="left" indent="1"/>
    </xf>
    <xf numFmtId="1" fontId="0" fillId="0" borderId="1" xfId="0" applyNumberFormat="1" applyFont="1" applyFill="1" applyBorder="1" applyAlignment="1">
      <alignment horizontal="left" indent="1"/>
    </xf>
    <xf numFmtId="0" fontId="10" fillId="5" borderId="2" xfId="0" applyNumberFormat="1" applyFont="1" applyFill="1" applyBorder="1" applyAlignment="1"/>
    <xf numFmtId="169" fontId="10" fillId="5" borderId="2" xfId="3" applyNumberFormat="1" applyFont="1" applyFill="1" applyBorder="1" applyAlignment="1">
      <alignment horizontal="right"/>
    </xf>
    <xf numFmtId="0" fontId="33" fillId="5" borderId="0" xfId="0" applyNumberFormat="1" applyFont="1" applyFill="1" applyBorder="1" applyAlignment="1"/>
    <xf numFmtId="9" fontId="10" fillId="5" borderId="2" xfId="0" applyNumberFormat="1" applyFont="1" applyFill="1" applyBorder="1" applyAlignment="1">
      <alignment horizontal="right"/>
    </xf>
    <xf numFmtId="0" fontId="10" fillId="18" borderId="1" xfId="0" applyNumberFormat="1" applyFont="1" applyFill="1" applyBorder="1" applyAlignment="1"/>
    <xf numFmtId="1" fontId="38" fillId="0" borderId="1" xfId="0" applyNumberFormat="1" applyFont="1" applyFill="1" applyBorder="1" applyAlignment="1">
      <alignment horizontal="left" vertical="center" wrapText="1"/>
    </xf>
    <xf numFmtId="1" fontId="38" fillId="0" borderId="23" xfId="0" applyNumberFormat="1" applyFont="1" applyFill="1" applyBorder="1" applyAlignment="1">
      <alignment horizontal="left" vertical="center" wrapText="1"/>
    </xf>
    <xf numFmtId="1" fontId="38" fillId="0" borderId="24" xfId="0" applyNumberFormat="1" applyFont="1" applyFill="1" applyBorder="1" applyAlignment="1">
      <alignment horizontal="left" vertical="center" wrapText="1"/>
    </xf>
    <xf numFmtId="1" fontId="38" fillId="0" borderId="25" xfId="0" applyNumberFormat="1" applyFont="1" applyFill="1" applyBorder="1" applyAlignment="1">
      <alignment horizontal="left" vertical="center" wrapText="1"/>
    </xf>
    <xf numFmtId="1" fontId="38" fillId="0" borderId="26" xfId="0" applyNumberFormat="1" applyFont="1" applyFill="1" applyBorder="1" applyAlignment="1">
      <alignment horizontal="left" vertical="center" wrapText="1"/>
    </xf>
    <xf numFmtId="1" fontId="38" fillId="0" borderId="21" xfId="0" applyNumberFormat="1" applyFont="1" applyFill="1" applyBorder="1" applyAlignment="1">
      <alignment horizontal="left" vertical="center" wrapText="1"/>
    </xf>
    <xf numFmtId="1" fontId="38" fillId="0" borderId="27" xfId="0" applyNumberFormat="1" applyFont="1" applyFill="1" applyBorder="1" applyAlignment="1">
      <alignment horizontal="left" vertical="center" wrapText="1"/>
    </xf>
    <xf numFmtId="1" fontId="0" fillId="0" borderId="29" xfId="0" applyNumberFormat="1" applyFont="1" applyFill="1" applyBorder="1" applyAlignment="1">
      <alignment horizontal="left" vertical="top"/>
    </xf>
    <xf numFmtId="1" fontId="0" fillId="0" borderId="7" xfId="0" applyNumberFormat="1" applyFont="1" applyFill="1" applyBorder="1" applyAlignment="1">
      <alignment horizontal="left" vertical="top"/>
    </xf>
    <xf numFmtId="1" fontId="0" fillId="0" borderId="30" xfId="0" applyNumberFormat="1" applyFont="1" applyFill="1" applyBorder="1" applyAlignment="1">
      <alignment horizontal="left" vertical="top"/>
    </xf>
    <xf numFmtId="1" fontId="0" fillId="0" borderId="31" xfId="0" applyNumberFormat="1" applyFont="1" applyFill="1" applyBorder="1" applyAlignment="1">
      <alignment horizontal="left" vertical="top"/>
    </xf>
    <xf numFmtId="1" fontId="0" fillId="0" borderId="32" xfId="0" applyNumberFormat="1" applyFont="1" applyFill="1" applyBorder="1" applyAlignment="1">
      <alignment horizontal="left" vertical="top"/>
    </xf>
    <xf numFmtId="1" fontId="0" fillId="0" borderId="33" xfId="0" applyNumberFormat="1" applyFont="1" applyFill="1" applyBorder="1" applyAlignment="1">
      <alignment horizontal="left" vertical="top"/>
    </xf>
    <xf numFmtId="1" fontId="12" fillId="0" borderId="38" xfId="0" applyNumberFormat="1" applyFont="1" applyBorder="1" applyAlignment="1">
      <alignment horizontal="center" vertical="center"/>
    </xf>
    <xf numFmtId="1" fontId="16" fillId="0" borderId="39" xfId="0" applyNumberFormat="1" applyFont="1" applyBorder="1" applyAlignment="1">
      <alignment horizontal="center" vertical="center"/>
    </xf>
    <xf numFmtId="0" fontId="12" fillId="0" borderId="1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12" fillId="0" borderId="9" xfId="0" applyFont="1" applyBorder="1" applyAlignment="1">
      <alignment horizontal="center" vertical="center"/>
    </xf>
    <xf numFmtId="0" fontId="12" fillId="0" borderId="28" xfId="0" applyFont="1" applyBorder="1" applyAlignment="1">
      <alignment horizontal="center" vertical="center"/>
    </xf>
    <xf numFmtId="0" fontId="12" fillId="0" borderId="10" xfId="0" applyFont="1" applyBorder="1" applyAlignment="1">
      <alignment horizontal="center" vertical="center"/>
    </xf>
    <xf numFmtId="0" fontId="0" fillId="0" borderId="0" xfId="0" applyBorder="1" applyAlignment="1">
      <alignment wrapText="1"/>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vertical="top" wrapText="1"/>
    </xf>
    <xf numFmtId="0" fontId="33" fillId="0" borderId="0" xfId="0" applyNumberFormat="1" applyFont="1" applyFill="1" applyBorder="1" applyAlignment="1">
      <alignment horizontal="left" vertical="center"/>
    </xf>
    <xf numFmtId="0" fontId="12"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8" xfId="0" applyFont="1" applyBorder="1" applyAlignment="1">
      <alignment horizontal="center" vertical="center"/>
    </xf>
    <xf numFmtId="1" fontId="10" fillId="0" borderId="0" xfId="0" applyNumberFormat="1" applyFont="1" applyBorder="1" applyAlignment="1">
      <alignment horizontal="center"/>
    </xf>
    <xf numFmtId="165" fontId="10" fillId="0" borderId="0" xfId="0" applyNumberFormat="1" applyFont="1" applyBorder="1" applyAlignment="1">
      <alignment horizontal="center"/>
    </xf>
    <xf numFmtId="0" fontId="10" fillId="0" borderId="0" xfId="0" applyFont="1" applyBorder="1" applyAlignment="1">
      <alignment horizontal="center"/>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0" fillId="0" borderId="29" xfId="0" applyFill="1" applyBorder="1" applyAlignment="1">
      <alignment horizontal="left" vertical="top" wrapText="1"/>
    </xf>
    <xf numFmtId="0" fontId="0" fillId="0" borderId="7" xfId="0" applyFill="1" applyBorder="1" applyAlignment="1">
      <alignment horizontal="left" vertical="top" wrapText="1"/>
    </xf>
    <xf numFmtId="0" fontId="0" fillId="0" borderId="0" xfId="0" applyFill="1" applyBorder="1" applyAlignment="1">
      <alignment horizontal="left" vertical="top" wrapText="1"/>
    </xf>
    <xf numFmtId="0" fontId="0" fillId="0" borderId="35" xfId="0" applyFill="1" applyBorder="1" applyAlignment="1">
      <alignment horizontal="left" vertical="top" wrapText="1"/>
    </xf>
    <xf numFmtId="0" fontId="0" fillId="0" borderId="34" xfId="0" applyFill="1" applyBorder="1" applyAlignment="1">
      <alignment horizontal="left" vertical="top" wrapText="1"/>
    </xf>
    <xf numFmtId="0" fontId="0" fillId="0" borderId="31" xfId="0" applyFill="1" applyBorder="1" applyAlignment="1">
      <alignment horizontal="left" vertical="top" wrapText="1"/>
    </xf>
    <xf numFmtId="0" fontId="0" fillId="0" borderId="32" xfId="0" applyFill="1" applyBorder="1" applyAlignment="1">
      <alignment horizontal="left" vertical="top" wrapText="1"/>
    </xf>
    <xf numFmtId="0" fontId="0" fillId="0" borderId="33" xfId="0" applyFill="1" applyBorder="1" applyAlignment="1">
      <alignment horizontal="left" vertical="top" wrapText="1"/>
    </xf>
    <xf numFmtId="0" fontId="14" fillId="0" borderId="0" xfId="0" applyFont="1" applyAlignment="1">
      <alignment horizontal="center" vertical="center"/>
    </xf>
    <xf numFmtId="0" fontId="14" fillId="0" borderId="0" xfId="0" applyFont="1" applyBorder="1" applyAlignment="1">
      <alignment horizontal="center" vertical="center"/>
    </xf>
    <xf numFmtId="0" fontId="5" fillId="0" borderId="7" xfId="0" applyNumberFormat="1" applyFont="1" applyFill="1" applyBorder="1" applyAlignment="1">
      <alignment horizontal="left" vertical="top" wrapText="1"/>
    </xf>
    <xf numFmtId="0" fontId="11" fillId="0" borderId="7" xfId="0" applyNumberFormat="1" applyFont="1" applyFill="1" applyBorder="1" applyAlignment="1">
      <alignment horizontal="left" vertical="top" wrapText="1"/>
    </xf>
    <xf numFmtId="0" fontId="8" fillId="0" borderId="4" xfId="0" applyNumberFormat="1" applyFont="1" applyFill="1" applyBorder="1" applyAlignment="1">
      <alignment horizontal="center"/>
    </xf>
    <xf numFmtId="0" fontId="8" fillId="0" borderId="36" xfId="0" applyNumberFormat="1" applyFont="1" applyFill="1" applyBorder="1" applyAlignment="1">
      <alignment horizontal="center"/>
    </xf>
    <xf numFmtId="0" fontId="8" fillId="0" borderId="37" xfId="0" applyNumberFormat="1" applyFont="1" applyFill="1" applyBorder="1" applyAlignment="1">
      <alignment horizontal="center"/>
    </xf>
    <xf numFmtId="1" fontId="11" fillId="0" borderId="0" xfId="0" applyNumberFormat="1" applyFont="1" applyBorder="1" applyAlignment="1">
      <alignment horizontal="center"/>
    </xf>
    <xf numFmtId="0" fontId="0" fillId="0" borderId="0" xfId="0" applyNumberFormat="1" applyFill="1" applyBorder="1" applyAlignment="1">
      <alignment horizontal="left" vertical="center"/>
    </xf>
    <xf numFmtId="0" fontId="0" fillId="0" borderId="0" xfId="0" applyNumberFormat="1" applyFont="1" applyFill="1" applyBorder="1" applyAlignment="1">
      <alignment horizontal="left" vertical="center"/>
    </xf>
    <xf numFmtId="165" fontId="11" fillId="0" borderId="0" xfId="0" applyNumberFormat="1" applyFont="1" applyBorder="1" applyAlignment="1">
      <alignment horizontal="center"/>
    </xf>
    <xf numFmtId="0" fontId="11" fillId="0" borderId="0" xfId="0" applyFont="1" applyBorder="1" applyAlignment="1">
      <alignment horizontal="center"/>
    </xf>
    <xf numFmtId="0" fontId="34" fillId="0" borderId="16" xfId="0" applyFont="1" applyBorder="1" applyAlignment="1">
      <alignment horizontal="left" vertical="center" wrapText="1"/>
    </xf>
    <xf numFmtId="0" fontId="34" fillId="0" borderId="0" xfId="0" applyFont="1" applyBorder="1" applyAlignment="1">
      <alignment horizontal="left" vertical="center" wrapText="1"/>
    </xf>
    <xf numFmtId="0" fontId="34" fillId="0" borderId="19" xfId="0" applyFont="1" applyBorder="1" applyAlignment="1">
      <alignment horizontal="left" vertical="center" wrapText="1"/>
    </xf>
    <xf numFmtId="0" fontId="34" fillId="0" borderId="16" xfId="0" applyFont="1" applyBorder="1" applyAlignment="1">
      <alignment horizontal="left" vertical="top" wrapText="1"/>
    </xf>
    <xf numFmtId="0" fontId="34" fillId="0" borderId="0" xfId="0" applyFont="1" applyBorder="1" applyAlignment="1">
      <alignment horizontal="left" vertical="top" wrapText="1"/>
    </xf>
    <xf numFmtId="0" fontId="34" fillId="0" borderId="19" xfId="0" applyFont="1" applyBorder="1" applyAlignment="1">
      <alignment horizontal="left" vertical="top" wrapText="1"/>
    </xf>
    <xf numFmtId="0" fontId="34" fillId="0" borderId="16" xfId="0" applyFont="1" applyBorder="1" applyAlignment="1">
      <alignment vertical="center" wrapText="1"/>
    </xf>
    <xf numFmtId="0" fontId="34" fillId="0" borderId="0" xfId="0" applyFont="1" applyBorder="1" applyAlignment="1">
      <alignment vertical="center" wrapText="1"/>
    </xf>
    <xf numFmtId="0" fontId="34" fillId="0" borderId="19" xfId="0" applyFont="1" applyBorder="1" applyAlignment="1">
      <alignment vertical="center" wrapText="1"/>
    </xf>
    <xf numFmtId="0" fontId="33" fillId="0" borderId="17"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0" fillId="6" borderId="21" xfId="0" applyFill="1" applyBorder="1" applyAlignment="1">
      <alignment horizontal="center"/>
    </xf>
    <xf numFmtId="0" fontId="30" fillId="6" borderId="1" xfId="1" applyFont="1" applyFill="1" applyBorder="1" applyAlignment="1">
      <alignment horizontal="left" vertical="center"/>
    </xf>
    <xf numFmtId="0" fontId="0" fillId="6" borderId="9" xfId="0" applyFill="1" applyBorder="1" applyAlignment="1">
      <alignment horizontal="center" vertical="center"/>
    </xf>
    <xf numFmtId="0" fontId="0" fillId="6" borderId="28" xfId="0" applyFont="1" applyFill="1" applyBorder="1" applyAlignment="1">
      <alignment horizontal="center" vertical="center"/>
    </xf>
    <xf numFmtId="0" fontId="0" fillId="6" borderId="10" xfId="0" applyFont="1" applyFill="1" applyBorder="1" applyAlignment="1">
      <alignment horizontal="center" vertical="center"/>
    </xf>
    <xf numFmtId="0" fontId="30" fillId="6" borderId="1" xfId="2" applyFont="1" applyFill="1" applyBorder="1" applyAlignment="1">
      <alignment horizontal="left"/>
    </xf>
    <xf numFmtId="0" fontId="34" fillId="0" borderId="16" xfId="0" applyFont="1" applyBorder="1"/>
    <xf numFmtId="0" fontId="34" fillId="0" borderId="0" xfId="0" applyFont="1" applyBorder="1"/>
    <xf numFmtId="0" fontId="34" fillId="0" borderId="19" xfId="0" applyFont="1" applyBorder="1"/>
  </cellXfs>
  <cellStyles count="7">
    <cellStyle name="40% - Accent1" xfId="1" builtinId="31"/>
    <cellStyle name="60% - Accent2" xfId="2" builtinId="36"/>
    <cellStyle name="Currency" xfId="3" builtinId="4"/>
    <cellStyle name="Normal" xfId="0" builtinId="0"/>
    <cellStyle name="Normal 2" xfId="6"/>
    <cellStyle name="Percent" xfId="4"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4"/>
  <sheetViews>
    <sheetView zoomScaleNormal="100" zoomScaleSheetLayoutView="99" workbookViewId="0">
      <selection activeCell="L42" sqref="L42"/>
    </sheetView>
  </sheetViews>
  <sheetFormatPr defaultColWidth="9.140625" defaultRowHeight="15" x14ac:dyDescent="0.25"/>
  <cols>
    <col min="1" max="1" width="55.28515625" style="305" bestFit="1" customWidth="1"/>
    <col min="2" max="2" width="10.5703125" style="305" bestFit="1" customWidth="1"/>
    <col min="3" max="3" width="10.85546875" style="305" bestFit="1" customWidth="1"/>
    <col min="4" max="4" width="12.28515625" style="305" bestFit="1" customWidth="1"/>
    <col min="5" max="5" width="11.28515625" style="305" bestFit="1" customWidth="1"/>
    <col min="6" max="6" width="10.85546875" style="305" bestFit="1" customWidth="1"/>
    <col min="7" max="16384" width="9.140625" style="305"/>
  </cols>
  <sheetData>
    <row r="1" spans="1:8" ht="25.5" customHeight="1" x14ac:dyDescent="0.25">
      <c r="A1" s="355" t="s">
        <v>272</v>
      </c>
      <c r="B1" s="356"/>
      <c r="C1" s="356"/>
      <c r="D1" s="356"/>
      <c r="E1" s="356"/>
      <c r="F1" s="356"/>
    </row>
    <row r="2" spans="1:8" ht="15.75" x14ac:dyDescent="0.25">
      <c r="A2" s="306"/>
      <c r="B2" s="307" t="s">
        <v>8</v>
      </c>
      <c r="C2" s="307" t="s">
        <v>9</v>
      </c>
      <c r="D2" s="307" t="s">
        <v>10</v>
      </c>
      <c r="E2" s="307" t="s">
        <v>11</v>
      </c>
      <c r="F2" s="307" t="s">
        <v>12</v>
      </c>
      <c r="H2" s="308"/>
    </row>
    <row r="3" spans="1:8" x14ac:dyDescent="0.25">
      <c r="A3" s="309" t="s">
        <v>115</v>
      </c>
      <c r="B3" s="178"/>
      <c r="C3" s="178"/>
      <c r="D3" s="178"/>
      <c r="E3" s="178"/>
      <c r="F3" s="178"/>
    </row>
    <row r="4" spans="1:8" x14ac:dyDescent="0.25">
      <c r="A4" s="310" t="s">
        <v>172</v>
      </c>
      <c r="B4" s="151">
        <v>0</v>
      </c>
      <c r="C4" s="151">
        <v>0</v>
      </c>
      <c r="D4" s="151">
        <v>0</v>
      </c>
      <c r="E4" s="151">
        <v>0</v>
      </c>
      <c r="F4" s="151">
        <v>0</v>
      </c>
    </row>
    <row r="5" spans="1:8" x14ac:dyDescent="0.25">
      <c r="A5" s="311" t="s">
        <v>176</v>
      </c>
      <c r="B5" s="312"/>
      <c r="C5" s="154">
        <f>ROUND(B4*C37,0)</f>
        <v>0</v>
      </c>
      <c r="D5" s="154">
        <f>ROUND((C4*C37)+(B4*D37),0)</f>
        <v>0</v>
      </c>
      <c r="E5" s="154">
        <f>ROUND((D4*C37)+(C4*D37)+(B4*E37),0)</f>
        <v>0</v>
      </c>
      <c r="F5" s="154">
        <f>ROUND((E4*C37)+(D4*D37)+(C4*E37)+(B4*F37),0)</f>
        <v>0</v>
      </c>
    </row>
    <row r="6" spans="1:8" x14ac:dyDescent="0.25">
      <c r="A6" s="313" t="s">
        <v>29</v>
      </c>
      <c r="B6" s="178">
        <f>SUM(B4:B4)</f>
        <v>0</v>
      </c>
      <c r="C6" s="178">
        <f>SUM(C4:C5)</f>
        <v>0</v>
      </c>
      <c r="D6" s="178">
        <f t="shared" ref="D6:F6" si="0">SUM(D4:D5)</f>
        <v>0</v>
      </c>
      <c r="E6" s="178">
        <f t="shared" si="0"/>
        <v>0</v>
      </c>
      <c r="F6" s="178">
        <f t="shared" si="0"/>
        <v>0</v>
      </c>
    </row>
    <row r="7" spans="1:8" ht="13.15" customHeight="1" x14ac:dyDescent="0.25">
      <c r="A7" s="313" t="s">
        <v>119</v>
      </c>
      <c r="B7" s="178">
        <f>B6*30</f>
        <v>0</v>
      </c>
      <c r="C7" s="178">
        <f>C6*30</f>
        <v>0</v>
      </c>
      <c r="D7" s="178">
        <f>D6*30</f>
        <v>0</v>
      </c>
      <c r="E7" s="178">
        <f>E6*30</f>
        <v>0</v>
      </c>
      <c r="F7" s="178">
        <f>F6*30</f>
        <v>0</v>
      </c>
    </row>
    <row r="8" spans="1:8" x14ac:dyDescent="0.25">
      <c r="A8" s="313" t="s">
        <v>27</v>
      </c>
      <c r="B8" s="178">
        <f>B7/30</f>
        <v>0</v>
      </c>
      <c r="C8" s="178">
        <f>C7/30</f>
        <v>0</v>
      </c>
      <c r="D8" s="178">
        <f>D7/30</f>
        <v>0</v>
      </c>
      <c r="E8" s="178">
        <f>E7/30</f>
        <v>0</v>
      </c>
      <c r="F8" s="178">
        <f>F7/30</f>
        <v>0</v>
      </c>
    </row>
    <row r="9" spans="1:8" x14ac:dyDescent="0.25">
      <c r="A9" s="313"/>
      <c r="B9" s="182"/>
      <c r="C9" s="182"/>
      <c r="D9" s="182"/>
      <c r="E9" s="182"/>
      <c r="F9" s="182"/>
    </row>
    <row r="10" spans="1:8" x14ac:dyDescent="0.25">
      <c r="A10" s="309" t="s">
        <v>116</v>
      </c>
      <c r="B10" s="182"/>
      <c r="C10" s="182"/>
      <c r="D10" s="182"/>
      <c r="E10" s="182"/>
      <c r="F10" s="182"/>
    </row>
    <row r="11" spans="1:8" x14ac:dyDescent="0.25">
      <c r="A11" s="314" t="s">
        <v>172</v>
      </c>
      <c r="B11" s="179">
        <v>0</v>
      </c>
      <c r="C11" s="179">
        <v>0</v>
      </c>
      <c r="D11" s="179">
        <v>0</v>
      </c>
      <c r="E11" s="179">
        <v>0</v>
      </c>
      <c r="F11" s="179">
        <v>0</v>
      </c>
    </row>
    <row r="12" spans="1:8" x14ac:dyDescent="0.25">
      <c r="A12" s="314" t="s">
        <v>173</v>
      </c>
      <c r="B12" s="180">
        <v>0</v>
      </c>
      <c r="C12" s="180">
        <v>0</v>
      </c>
      <c r="D12" s="180">
        <v>0</v>
      </c>
      <c r="E12" s="180">
        <v>0</v>
      </c>
      <c r="F12" s="180">
        <v>0</v>
      </c>
    </row>
    <row r="13" spans="1:8" ht="13.9" customHeight="1" x14ac:dyDescent="0.25">
      <c r="A13" s="314" t="s">
        <v>174</v>
      </c>
      <c r="B13" s="152">
        <v>0</v>
      </c>
      <c r="C13" s="152">
        <v>0</v>
      </c>
      <c r="D13" s="152">
        <v>0</v>
      </c>
      <c r="E13" s="152">
        <v>0</v>
      </c>
      <c r="F13" s="152">
        <v>0</v>
      </c>
    </row>
    <row r="14" spans="1:8" x14ac:dyDescent="0.25">
      <c r="A14" s="315" t="s">
        <v>175</v>
      </c>
      <c r="B14" s="153">
        <v>0</v>
      </c>
      <c r="C14" s="153">
        <v>0</v>
      </c>
      <c r="D14" s="153">
        <v>0</v>
      </c>
      <c r="E14" s="153">
        <v>0</v>
      </c>
      <c r="F14" s="153">
        <v>0</v>
      </c>
    </row>
    <row r="15" spans="1:8" x14ac:dyDescent="0.25">
      <c r="A15" s="316" t="s">
        <v>171</v>
      </c>
      <c r="B15" s="155"/>
      <c r="C15" s="156">
        <f>ROUND((B11*C40)+(B12*C41)+(B13*C42)+(B14*C43),0)</f>
        <v>0</v>
      </c>
      <c r="D15" s="156">
        <f>ROUND((C11*C40)+(B11*D40)+(C12*C41)+(B12*D41)+(C13*C42)+(B13*D42)+(C14*C43)+(B14*D43),0)</f>
        <v>0</v>
      </c>
      <c r="E15" s="156">
        <f>ROUND((D11*C40)+(C11*D40)+(B11*E40)+(D12*C41)+(C12*D41)+(B12*E41)+(D13*C42)+(C13*D42)+(B13*E42)+(D14*C43)+(C14*D43)+(B14*E43),0)</f>
        <v>0</v>
      </c>
      <c r="F15" s="156">
        <f>ROUND((E11*C40)+(D11*D40)+(C11*E40)+(B11*F40)+(E12*C41)+(D12*D41)+(C12*E41)+(B12*F41)+(E13*C42)+(D13*D42)+(C13*E42)+(B13*F42)+(E14*C43)+(D14*D43)+(C14*E43)+(B14*F43),0)</f>
        <v>0</v>
      </c>
    </row>
    <row r="16" spans="1:8" x14ac:dyDescent="0.25">
      <c r="A16" s="317" t="s">
        <v>140</v>
      </c>
      <c r="B16" s="181">
        <f>SUM(B11:B15)</f>
        <v>0</v>
      </c>
      <c r="C16" s="181">
        <f t="shared" ref="C16:F16" si="1">SUM(C11:C15)</f>
        <v>0</v>
      </c>
      <c r="D16" s="181">
        <f t="shared" si="1"/>
        <v>0</v>
      </c>
      <c r="E16" s="181">
        <f t="shared" si="1"/>
        <v>0</v>
      </c>
      <c r="F16" s="181">
        <f t="shared" si="1"/>
        <v>0</v>
      </c>
    </row>
    <row r="17" spans="1:6" x14ac:dyDescent="0.25">
      <c r="A17" s="313" t="s">
        <v>119</v>
      </c>
      <c r="B17" s="178">
        <f>B16*30</f>
        <v>0</v>
      </c>
      <c r="C17" s="178">
        <f>C16*30</f>
        <v>0</v>
      </c>
      <c r="D17" s="178">
        <f>D16*30</f>
        <v>0</v>
      </c>
      <c r="E17" s="178">
        <f>E16*30</f>
        <v>0</v>
      </c>
      <c r="F17" s="178">
        <f>F16*30</f>
        <v>0</v>
      </c>
    </row>
    <row r="18" spans="1:6" x14ac:dyDescent="0.25">
      <c r="A18" s="318" t="s">
        <v>27</v>
      </c>
      <c r="B18" s="182">
        <f>B17/30</f>
        <v>0</v>
      </c>
      <c r="C18" s="182">
        <f>C17/30</f>
        <v>0</v>
      </c>
      <c r="D18" s="182">
        <f>D17/30</f>
        <v>0</v>
      </c>
      <c r="E18" s="182">
        <f>E17/30</f>
        <v>0</v>
      </c>
      <c r="F18" s="182">
        <f>F17/30</f>
        <v>0</v>
      </c>
    </row>
    <row r="19" spans="1:6" x14ac:dyDescent="0.25">
      <c r="A19" s="319"/>
      <c r="B19" s="77"/>
      <c r="C19" s="77"/>
      <c r="D19" s="77"/>
      <c r="E19" s="77"/>
      <c r="F19" s="77"/>
    </row>
    <row r="20" spans="1:6" x14ac:dyDescent="0.25">
      <c r="A20" s="320"/>
      <c r="B20" s="321"/>
      <c r="C20" s="321"/>
      <c r="D20" s="321"/>
      <c r="E20" s="321"/>
      <c r="F20" s="321"/>
    </row>
    <row r="21" spans="1:6" x14ac:dyDescent="0.25">
      <c r="A21" s="322" t="s">
        <v>125</v>
      </c>
      <c r="B21" s="77">
        <f t="shared" ref="B21:F23" si="2">B6+B16</f>
        <v>0</v>
      </c>
      <c r="C21" s="77">
        <f t="shared" si="2"/>
        <v>0</v>
      </c>
      <c r="D21" s="77">
        <f t="shared" si="2"/>
        <v>0</v>
      </c>
      <c r="E21" s="77">
        <f t="shared" si="2"/>
        <v>0</v>
      </c>
      <c r="F21" s="77">
        <f t="shared" si="2"/>
        <v>0</v>
      </c>
    </row>
    <row r="22" spans="1:6" x14ac:dyDescent="0.25">
      <c r="A22" s="322" t="s">
        <v>126</v>
      </c>
      <c r="B22" s="77">
        <f t="shared" si="2"/>
        <v>0</v>
      </c>
      <c r="C22" s="77">
        <f t="shared" si="2"/>
        <v>0</v>
      </c>
      <c r="D22" s="77">
        <f t="shared" si="2"/>
        <v>0</v>
      </c>
      <c r="E22" s="77">
        <f t="shared" si="2"/>
        <v>0</v>
      </c>
      <c r="F22" s="77">
        <f t="shared" si="2"/>
        <v>0</v>
      </c>
    </row>
    <row r="23" spans="1:6" x14ac:dyDescent="0.25">
      <c r="A23" s="322" t="s">
        <v>127</v>
      </c>
      <c r="B23" s="77">
        <f t="shared" si="2"/>
        <v>0</v>
      </c>
      <c r="C23" s="77">
        <f t="shared" si="2"/>
        <v>0</v>
      </c>
      <c r="D23" s="77">
        <f t="shared" si="2"/>
        <v>0</v>
      </c>
      <c r="E23" s="77">
        <f t="shared" si="2"/>
        <v>0</v>
      </c>
      <c r="F23" s="77">
        <f t="shared" si="2"/>
        <v>0</v>
      </c>
    </row>
    <row r="24" spans="1:6" ht="15.75" thickBot="1" x14ac:dyDescent="0.3"/>
    <row r="25" spans="1:6" x14ac:dyDescent="0.25">
      <c r="A25" s="343" t="s">
        <v>257</v>
      </c>
      <c r="B25" s="344"/>
      <c r="C25" s="344"/>
      <c r="D25" s="344"/>
      <c r="E25" s="344"/>
      <c r="F25" s="345"/>
    </row>
    <row r="26" spans="1:6" x14ac:dyDescent="0.25">
      <c r="A26" s="346"/>
      <c r="B26" s="347"/>
      <c r="C26" s="347"/>
      <c r="D26" s="347"/>
      <c r="E26" s="347"/>
      <c r="F26" s="348"/>
    </row>
    <row r="27" spans="1:6" x14ac:dyDescent="0.25">
      <c r="A27" s="323" t="s">
        <v>18</v>
      </c>
      <c r="B27" s="324" t="s">
        <v>19</v>
      </c>
      <c r="C27" s="324" t="s">
        <v>20</v>
      </c>
      <c r="D27" s="324" t="s">
        <v>21</v>
      </c>
      <c r="E27" s="324" t="s">
        <v>22</v>
      </c>
      <c r="F27" s="325" t="s">
        <v>23</v>
      </c>
    </row>
    <row r="28" spans="1:6" x14ac:dyDescent="0.25">
      <c r="A28" s="326" t="s">
        <v>24</v>
      </c>
      <c r="B28" s="327"/>
      <c r="C28" s="328"/>
      <c r="D28" s="328"/>
      <c r="E28" s="328"/>
      <c r="F28" s="329"/>
    </row>
    <row r="29" spans="1:6" x14ac:dyDescent="0.25">
      <c r="A29" s="326" t="s">
        <v>25</v>
      </c>
      <c r="B29" s="327"/>
      <c r="C29" s="328"/>
      <c r="D29" s="328"/>
      <c r="E29" s="328"/>
      <c r="F29" s="329"/>
    </row>
    <row r="30" spans="1:6" x14ac:dyDescent="0.25">
      <c r="A30" s="323"/>
      <c r="B30" s="77"/>
      <c r="C30" s="77"/>
      <c r="D30" s="77"/>
      <c r="E30" s="77"/>
      <c r="F30" s="330"/>
    </row>
    <row r="31" spans="1:6" x14ac:dyDescent="0.25">
      <c r="A31" s="349" t="s">
        <v>26</v>
      </c>
      <c r="B31" s="350"/>
      <c r="C31" s="350"/>
      <c r="D31" s="350"/>
      <c r="E31" s="350"/>
      <c r="F31" s="351"/>
    </row>
    <row r="32" spans="1:6" ht="15.75" thickBot="1" x14ac:dyDescent="0.3">
      <c r="A32" s="352"/>
      <c r="B32" s="353"/>
      <c r="C32" s="353"/>
      <c r="D32" s="353"/>
      <c r="E32" s="353"/>
      <c r="F32" s="354"/>
    </row>
    <row r="33" spans="1:6" s="321" customFormat="1" x14ac:dyDescent="0.25">
      <c r="A33" s="331"/>
      <c r="B33" s="331"/>
      <c r="C33" s="331"/>
      <c r="D33" s="331"/>
      <c r="E33" s="331"/>
      <c r="F33" s="331"/>
    </row>
    <row r="34" spans="1:6" ht="15" customHeight="1" x14ac:dyDescent="0.25">
      <c r="A34" s="342" t="s">
        <v>252</v>
      </c>
      <c r="B34" s="342"/>
      <c r="C34" s="342"/>
      <c r="D34" s="342"/>
      <c r="E34" s="342"/>
      <c r="F34" s="342"/>
    </row>
    <row r="35" spans="1:6" ht="22.15" customHeight="1" x14ac:dyDescent="0.25">
      <c r="A35" s="342"/>
      <c r="B35" s="342"/>
      <c r="C35" s="342"/>
      <c r="D35" s="342"/>
      <c r="E35" s="342"/>
      <c r="F35" s="342"/>
    </row>
    <row r="36" spans="1:6" x14ac:dyDescent="0.25">
      <c r="A36" s="332" t="s">
        <v>18</v>
      </c>
      <c r="B36" s="324" t="s">
        <v>19</v>
      </c>
      <c r="C36" s="324" t="s">
        <v>20</v>
      </c>
      <c r="D36" s="324" t="s">
        <v>21</v>
      </c>
      <c r="E36" s="324" t="s">
        <v>22</v>
      </c>
      <c r="F36" s="324" t="s">
        <v>23</v>
      </c>
    </row>
    <row r="37" spans="1:6" x14ac:dyDescent="0.25">
      <c r="A37" s="327" t="s">
        <v>170</v>
      </c>
      <c r="B37" s="333">
        <v>15287</v>
      </c>
      <c r="C37" s="334">
        <v>0</v>
      </c>
      <c r="D37" s="334">
        <v>0</v>
      </c>
      <c r="E37" s="334">
        <v>0</v>
      </c>
      <c r="F37" s="334">
        <v>0.30434782608695654</v>
      </c>
    </row>
    <row r="38" spans="1:6" x14ac:dyDescent="0.25">
      <c r="A38" s="327"/>
      <c r="B38" s="327"/>
      <c r="C38" s="328"/>
      <c r="D38" s="328"/>
      <c r="E38" s="328"/>
      <c r="F38" s="328"/>
    </row>
    <row r="39" spans="1:6" x14ac:dyDescent="0.25">
      <c r="A39" s="327" t="s">
        <v>169</v>
      </c>
      <c r="B39" s="327"/>
      <c r="C39" s="328"/>
      <c r="D39" s="328"/>
      <c r="E39" s="328"/>
      <c r="F39" s="328"/>
    </row>
    <row r="40" spans="1:6" x14ac:dyDescent="0.25">
      <c r="A40" s="335" t="s">
        <v>165</v>
      </c>
      <c r="B40" s="333">
        <v>1539</v>
      </c>
      <c r="C40" s="334">
        <v>0</v>
      </c>
      <c r="D40" s="334">
        <v>0</v>
      </c>
      <c r="E40" s="334">
        <v>0.44893292682926828</v>
      </c>
      <c r="F40" s="334">
        <v>0.16753472222222221</v>
      </c>
    </row>
    <row r="41" spans="1:6" x14ac:dyDescent="0.25">
      <c r="A41" s="335" t="s">
        <v>166</v>
      </c>
      <c r="B41" s="333">
        <v>4510</v>
      </c>
      <c r="C41" s="334">
        <v>0</v>
      </c>
      <c r="D41" s="334">
        <v>0</v>
      </c>
      <c r="E41" s="334">
        <v>0.24890230515916575</v>
      </c>
      <c r="F41" s="334">
        <v>8.1072555205047317E-2</v>
      </c>
    </row>
    <row r="42" spans="1:6" x14ac:dyDescent="0.25">
      <c r="A42" s="335" t="s">
        <v>167</v>
      </c>
      <c r="B42" s="333">
        <v>3188</v>
      </c>
      <c r="C42" s="334">
        <v>0</v>
      </c>
      <c r="D42" s="334">
        <v>0</v>
      </c>
      <c r="E42" s="334">
        <v>0.15553712152633761</v>
      </c>
      <c r="F42" s="334">
        <v>5.514885309907272E-2</v>
      </c>
    </row>
    <row r="43" spans="1:6" x14ac:dyDescent="0.25">
      <c r="A43" s="336" t="s">
        <v>168</v>
      </c>
      <c r="B43" s="333">
        <v>381</v>
      </c>
      <c r="C43" s="334">
        <v>0</v>
      </c>
      <c r="D43" s="334">
        <v>0.38690476190476192</v>
      </c>
      <c r="E43" s="334">
        <v>0.14963503649635038</v>
      </c>
      <c r="F43" s="334">
        <v>4.8458149779735685E-2</v>
      </c>
    </row>
    <row r="44" spans="1:6" x14ac:dyDescent="0.25">
      <c r="A44" s="77"/>
      <c r="B44" s="77"/>
      <c r="C44" s="77"/>
      <c r="D44" s="77"/>
      <c r="E44" s="77"/>
      <c r="F44" s="77"/>
    </row>
  </sheetData>
  <mergeCells count="4">
    <mergeCell ref="A34:F35"/>
    <mergeCell ref="A25:F26"/>
    <mergeCell ref="A31:F32"/>
    <mergeCell ref="A1:F1"/>
  </mergeCells>
  <phoneticPr fontId="23" type="noConversion"/>
  <printOptions horizontalCentered="1" verticalCentered="1"/>
  <pageMargins left="0.7" right="0.7" top="0.75" bottom="0.75" header="0.3" footer="0.3"/>
  <pageSetup scale="68"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42"/>
  <sheetViews>
    <sheetView workbookViewId="0">
      <selection activeCell="C113" sqref="C113"/>
    </sheetView>
  </sheetViews>
  <sheetFormatPr defaultColWidth="38.42578125" defaultRowHeight="37.5" customHeight="1" x14ac:dyDescent="0.25"/>
  <cols>
    <col min="1" max="1" width="49.85546875" style="123" customWidth="1"/>
    <col min="2" max="2" width="11" style="123" customWidth="1"/>
    <col min="3" max="3" width="12.85546875" style="123" customWidth="1"/>
    <col min="4" max="4" width="12.7109375" style="123" customWidth="1"/>
    <col min="5" max="5" width="14.42578125" style="123" customWidth="1"/>
    <col min="6" max="6" width="14.7109375" style="123" customWidth="1"/>
    <col min="7" max="16384" width="38.42578125" style="123"/>
  </cols>
  <sheetData>
    <row r="1" spans="1:6" ht="37.5" customHeight="1" x14ac:dyDescent="0.25">
      <c r="A1" s="357" t="s">
        <v>275</v>
      </c>
      <c r="B1" s="358"/>
      <c r="C1" s="358"/>
      <c r="D1" s="358"/>
      <c r="E1" s="358"/>
      <c r="F1" s="359"/>
    </row>
    <row r="2" spans="1:6" ht="19.5" customHeight="1" thickBot="1" x14ac:dyDescent="0.3">
      <c r="A2" s="243" t="s">
        <v>44</v>
      </c>
      <c r="B2" s="244"/>
      <c r="C2" s="244"/>
      <c r="D2" s="244"/>
      <c r="E2" s="244"/>
      <c r="F2" s="245"/>
    </row>
    <row r="3" spans="1:6" ht="60.75" customHeight="1" x14ac:dyDescent="0.25">
      <c r="A3" s="246" t="s">
        <v>45</v>
      </c>
      <c r="B3" s="247"/>
      <c r="C3" s="247"/>
      <c r="D3" s="247"/>
      <c r="E3" s="247"/>
      <c r="F3" s="248"/>
    </row>
    <row r="4" spans="1:6" ht="37.5" customHeight="1" x14ac:dyDescent="0.25">
      <c r="A4" s="258" t="s">
        <v>46</v>
      </c>
      <c r="B4" s="242" t="s">
        <v>8</v>
      </c>
      <c r="C4" s="242" t="s">
        <v>9</v>
      </c>
      <c r="D4" s="242" t="s">
        <v>10</v>
      </c>
      <c r="E4" s="242" t="s">
        <v>11</v>
      </c>
      <c r="F4" s="249" t="s">
        <v>12</v>
      </c>
    </row>
    <row r="5" spans="1:6" ht="37.5" customHeight="1" x14ac:dyDescent="0.25">
      <c r="A5" s="250"/>
      <c r="B5" s="60"/>
      <c r="C5" s="60"/>
      <c r="D5" s="239"/>
      <c r="E5" s="239"/>
      <c r="F5" s="251"/>
    </row>
    <row r="6" spans="1:6" ht="37.5" customHeight="1" x14ac:dyDescent="0.25">
      <c r="A6" s="250"/>
      <c r="B6" s="60"/>
      <c r="C6" s="60"/>
      <c r="D6" s="239"/>
      <c r="E6" s="239"/>
      <c r="F6" s="251"/>
    </row>
    <row r="7" spans="1:6" ht="37.5" customHeight="1" x14ac:dyDescent="0.25">
      <c r="A7" s="250"/>
      <c r="B7" s="60"/>
      <c r="C7" s="60"/>
      <c r="D7" s="239"/>
      <c r="E7" s="239"/>
      <c r="F7" s="251"/>
    </row>
    <row r="8" spans="1:6" ht="37.5" customHeight="1" x14ac:dyDescent="0.25">
      <c r="A8" s="250"/>
      <c r="B8" s="60"/>
      <c r="C8" s="60"/>
      <c r="D8" s="239"/>
      <c r="E8" s="239"/>
      <c r="F8" s="251"/>
    </row>
    <row r="9" spans="1:6" ht="37.5" customHeight="1" thickBot="1" x14ac:dyDescent="0.3">
      <c r="A9" s="252"/>
      <c r="B9" s="253"/>
      <c r="C9" s="253"/>
      <c r="D9" s="253"/>
      <c r="E9" s="253"/>
      <c r="F9" s="254"/>
    </row>
    <row r="10" spans="1:6" ht="15.75" thickBot="1" x14ac:dyDescent="0.3">
      <c r="A10" s="255" t="s">
        <v>59</v>
      </c>
      <c r="B10" s="256"/>
      <c r="C10" s="256"/>
      <c r="D10" s="256"/>
      <c r="E10" s="256"/>
      <c r="F10" s="256"/>
    </row>
    <row r="11" spans="1:6" ht="47.25" customHeight="1" x14ac:dyDescent="0.25">
      <c r="A11" s="246" t="s">
        <v>47</v>
      </c>
      <c r="B11" s="247"/>
      <c r="C11" s="247"/>
      <c r="D11" s="247"/>
      <c r="E11" s="247"/>
      <c r="F11" s="248"/>
    </row>
    <row r="12" spans="1:6" ht="37.5" customHeight="1" x14ac:dyDescent="0.25">
      <c r="A12" s="258" t="s">
        <v>48</v>
      </c>
      <c r="B12" s="242" t="s">
        <v>273</v>
      </c>
      <c r="C12" s="242" t="s">
        <v>50</v>
      </c>
      <c r="D12" s="242" t="s">
        <v>51</v>
      </c>
      <c r="E12" s="242" t="s">
        <v>52</v>
      </c>
      <c r="F12" s="249" t="s">
        <v>53</v>
      </c>
    </row>
    <row r="13" spans="1:6" ht="37.5" customHeight="1" x14ac:dyDescent="0.25">
      <c r="A13" s="250"/>
      <c r="B13" s="60"/>
      <c r="C13" s="60"/>
      <c r="D13" s="60"/>
      <c r="E13" s="60"/>
      <c r="F13" s="257"/>
    </row>
    <row r="14" spans="1:6" ht="37.5" customHeight="1" x14ac:dyDescent="0.25">
      <c r="A14" s="250"/>
      <c r="B14" s="60"/>
      <c r="C14" s="60"/>
      <c r="D14" s="60"/>
      <c r="E14" s="60"/>
      <c r="F14" s="257"/>
    </row>
    <row r="15" spans="1:6" ht="37.5" customHeight="1" x14ac:dyDescent="0.25">
      <c r="A15" s="250"/>
      <c r="B15" s="60"/>
      <c r="C15" s="60"/>
      <c r="D15" s="60"/>
      <c r="E15" s="60"/>
      <c r="F15" s="257"/>
    </row>
    <row r="16" spans="1:6" ht="37.5" customHeight="1" thickBot="1" x14ac:dyDescent="0.3">
      <c r="A16" s="252"/>
      <c r="B16" s="253"/>
      <c r="C16" s="253"/>
      <c r="D16" s="253"/>
      <c r="E16" s="253"/>
      <c r="F16" s="254"/>
    </row>
    <row r="17" spans="1:6" ht="22.5" customHeight="1" thickBot="1" x14ac:dyDescent="0.3">
      <c r="A17" s="255" t="s">
        <v>60</v>
      </c>
      <c r="B17" s="256"/>
      <c r="C17" s="256"/>
      <c r="D17" s="256"/>
      <c r="E17" s="256"/>
      <c r="F17" s="256"/>
    </row>
    <row r="18" spans="1:6" ht="48.75" customHeight="1" x14ac:dyDescent="0.25">
      <c r="A18" s="246" t="s">
        <v>61</v>
      </c>
      <c r="B18" s="247"/>
      <c r="C18" s="247"/>
      <c r="D18" s="247"/>
      <c r="E18" s="247"/>
      <c r="F18" s="248"/>
    </row>
    <row r="19" spans="1:6" ht="37.5" customHeight="1" x14ac:dyDescent="0.25">
      <c r="A19" s="258" t="s">
        <v>48</v>
      </c>
      <c r="B19" s="242" t="s">
        <v>49</v>
      </c>
      <c r="C19" s="242" t="s">
        <v>50</v>
      </c>
      <c r="D19" s="242" t="s">
        <v>51</v>
      </c>
      <c r="E19" s="242" t="s">
        <v>52</v>
      </c>
      <c r="F19" s="249" t="s">
        <v>53</v>
      </c>
    </row>
    <row r="20" spans="1:6" ht="37.5" customHeight="1" x14ac:dyDescent="0.25">
      <c r="A20" s="250"/>
      <c r="B20" s="60"/>
      <c r="C20" s="60"/>
      <c r="D20" s="60"/>
      <c r="E20" s="60"/>
      <c r="F20" s="257"/>
    </row>
    <row r="21" spans="1:6" ht="37.5" customHeight="1" x14ac:dyDescent="0.25">
      <c r="A21" s="250"/>
      <c r="B21" s="60"/>
      <c r="C21" s="60"/>
      <c r="D21" s="60"/>
      <c r="E21" s="60"/>
      <c r="F21" s="257"/>
    </row>
    <row r="22" spans="1:6" ht="37.5" customHeight="1" x14ac:dyDescent="0.25">
      <c r="A22" s="250"/>
      <c r="B22" s="60"/>
      <c r="C22" s="60"/>
      <c r="D22" s="60"/>
      <c r="E22" s="60"/>
      <c r="F22" s="257"/>
    </row>
    <row r="23" spans="1:6" ht="37.5" customHeight="1" x14ac:dyDescent="0.25">
      <c r="A23" s="250"/>
      <c r="B23" s="60"/>
      <c r="C23" s="60"/>
      <c r="D23" s="60"/>
      <c r="E23" s="60"/>
      <c r="F23" s="257"/>
    </row>
    <row r="24" spans="1:6" ht="37.5" customHeight="1" thickBot="1" x14ac:dyDescent="0.3">
      <c r="A24" s="259"/>
      <c r="B24" s="260"/>
      <c r="C24" s="260"/>
      <c r="D24" s="260"/>
      <c r="E24" s="260"/>
      <c r="F24" s="261"/>
    </row>
    <row r="25" spans="1:6" ht="19.5" customHeight="1" thickBot="1" x14ac:dyDescent="0.3">
      <c r="A25" s="263" t="s">
        <v>63</v>
      </c>
      <c r="B25" s="264"/>
      <c r="C25" s="264"/>
      <c r="D25" s="264"/>
      <c r="E25" s="264"/>
      <c r="F25" s="264"/>
    </row>
    <row r="26" spans="1:6" ht="48.75" customHeight="1" x14ac:dyDescent="0.25">
      <c r="A26" s="266" t="s">
        <v>69</v>
      </c>
      <c r="B26" s="267"/>
      <c r="C26" s="267"/>
      <c r="D26" s="267"/>
      <c r="E26" s="267"/>
      <c r="F26" s="268"/>
    </row>
    <row r="27" spans="1:6" ht="37.5" customHeight="1" x14ac:dyDescent="0.25">
      <c r="A27" s="269" t="s">
        <v>48</v>
      </c>
      <c r="B27" s="262" t="s">
        <v>64</v>
      </c>
      <c r="C27" s="262" t="s">
        <v>65</v>
      </c>
      <c r="D27" s="262" t="s">
        <v>66</v>
      </c>
      <c r="E27" s="262" t="s">
        <v>67</v>
      </c>
      <c r="F27" s="270" t="s">
        <v>68</v>
      </c>
    </row>
    <row r="28" spans="1:6" ht="37.5" customHeight="1" x14ac:dyDescent="0.25">
      <c r="A28" s="250"/>
      <c r="B28" s="60"/>
      <c r="C28" s="60"/>
      <c r="D28" s="60"/>
      <c r="E28" s="60"/>
      <c r="F28" s="257"/>
    </row>
    <row r="29" spans="1:6" ht="37.5" customHeight="1" x14ac:dyDescent="0.25">
      <c r="A29" s="250"/>
      <c r="B29" s="60"/>
      <c r="C29" s="60"/>
      <c r="D29" s="60"/>
      <c r="E29" s="60"/>
      <c r="F29" s="257"/>
    </row>
    <row r="30" spans="1:6" ht="37.5" customHeight="1" x14ac:dyDescent="0.25">
      <c r="A30" s="250"/>
      <c r="B30" s="60"/>
      <c r="C30" s="60"/>
      <c r="D30" s="60"/>
      <c r="E30" s="60"/>
      <c r="F30" s="257"/>
    </row>
    <row r="31" spans="1:6" ht="37.5" customHeight="1" x14ac:dyDescent="0.25">
      <c r="A31" s="250"/>
      <c r="B31" s="60"/>
      <c r="C31" s="60"/>
      <c r="D31" s="60"/>
      <c r="E31" s="60"/>
      <c r="F31" s="257"/>
    </row>
    <row r="32" spans="1:6" ht="37.5" customHeight="1" thickBot="1" x14ac:dyDescent="0.3">
      <c r="A32" s="252"/>
      <c r="B32" s="253"/>
      <c r="C32" s="253"/>
      <c r="D32" s="253"/>
      <c r="E32" s="253"/>
      <c r="F32" s="254"/>
    </row>
    <row r="33" spans="1:6" ht="37.5" customHeight="1" x14ac:dyDescent="0.25">
      <c r="A33" s="265" t="s">
        <v>54</v>
      </c>
      <c r="B33" s="241"/>
      <c r="C33" s="241"/>
      <c r="D33" s="241"/>
      <c r="E33" s="241"/>
      <c r="F33" s="241"/>
    </row>
    <row r="34" spans="1:6" ht="66" customHeight="1" thickBot="1" x14ac:dyDescent="0.3">
      <c r="A34" s="271" t="s">
        <v>55</v>
      </c>
      <c r="B34" s="272"/>
      <c r="C34" s="272"/>
      <c r="D34" s="272"/>
      <c r="E34" s="272"/>
      <c r="F34" s="272"/>
    </row>
    <row r="35" spans="1:6" ht="37.5" customHeight="1" x14ac:dyDescent="0.25">
      <c r="A35" s="273" t="s">
        <v>56</v>
      </c>
      <c r="B35" s="274" t="s">
        <v>8</v>
      </c>
      <c r="C35" s="274" t="s">
        <v>9</v>
      </c>
      <c r="D35" s="274" t="s">
        <v>10</v>
      </c>
      <c r="E35" s="274" t="s">
        <v>11</v>
      </c>
      <c r="F35" s="275" t="s">
        <v>12</v>
      </c>
    </row>
    <row r="36" spans="1:6" ht="37.5" customHeight="1" x14ac:dyDescent="0.25">
      <c r="A36" s="250"/>
      <c r="B36" s="60"/>
      <c r="C36" s="60"/>
      <c r="D36" s="60"/>
      <c r="E36" s="60"/>
      <c r="F36" s="257"/>
    </row>
    <row r="37" spans="1:6" ht="37.5" customHeight="1" x14ac:dyDescent="0.25">
      <c r="A37" s="250"/>
      <c r="B37" s="60"/>
      <c r="C37" s="60"/>
      <c r="D37" s="60"/>
      <c r="E37" s="60"/>
      <c r="F37" s="257"/>
    </row>
    <row r="38" spans="1:6" ht="37.5" customHeight="1" thickBot="1" x14ac:dyDescent="0.3">
      <c r="A38" s="252"/>
      <c r="B38" s="253"/>
      <c r="C38" s="253"/>
      <c r="D38" s="253"/>
      <c r="E38" s="253"/>
      <c r="F38" s="254"/>
    </row>
    <row r="39" spans="1:6" ht="37.5" customHeight="1" thickBot="1" x14ac:dyDescent="0.3">
      <c r="A39" s="276" t="s">
        <v>57</v>
      </c>
      <c r="B39" s="256"/>
      <c r="C39" s="256"/>
      <c r="D39" s="256"/>
      <c r="E39" s="256"/>
      <c r="F39" s="256"/>
    </row>
    <row r="40" spans="1:6" ht="49.5" customHeight="1" x14ac:dyDescent="0.25">
      <c r="A40" s="246" t="s">
        <v>58</v>
      </c>
      <c r="B40" s="247"/>
      <c r="C40" s="247"/>
      <c r="D40" s="247"/>
      <c r="E40" s="247"/>
      <c r="F40" s="248"/>
    </row>
    <row r="41" spans="1:6" ht="37.5" customHeight="1" thickBot="1" x14ac:dyDescent="0.3">
      <c r="A41" s="252"/>
      <c r="B41" s="253"/>
      <c r="C41" s="253"/>
      <c r="D41" s="253"/>
      <c r="E41" s="253"/>
      <c r="F41" s="254"/>
    </row>
    <row r="42" spans="1:6" ht="37.5" customHeight="1" x14ac:dyDescent="0.25">
      <c r="A42" s="240" t="s">
        <v>274</v>
      </c>
      <c r="B42" s="241"/>
      <c r="C42" s="241"/>
      <c r="D42" s="241"/>
      <c r="E42" s="241"/>
      <c r="F42" s="241"/>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O51"/>
  <sheetViews>
    <sheetView showGridLines="0" zoomScaleNormal="100" workbookViewId="0">
      <selection activeCell="T22" sqref="T22"/>
    </sheetView>
  </sheetViews>
  <sheetFormatPr defaultColWidth="9.140625" defaultRowHeight="15" x14ac:dyDescent="0.25"/>
  <cols>
    <col min="1" max="1" width="55.28515625" style="94" bestFit="1" customWidth="1"/>
    <col min="2" max="2" width="15.28515625" style="94" bestFit="1" customWidth="1"/>
    <col min="3" max="3" width="10.85546875" style="94" bestFit="1" customWidth="1"/>
    <col min="4" max="4" width="19" style="94" bestFit="1" customWidth="1"/>
    <col min="5" max="5" width="11.28515625" style="94" bestFit="1" customWidth="1"/>
    <col min="6" max="6" width="10.85546875" style="94" bestFit="1" customWidth="1"/>
    <col min="7" max="16384" width="9.140625" style="94"/>
  </cols>
  <sheetData>
    <row r="1" spans="1:15" ht="25.5" customHeight="1" x14ac:dyDescent="0.25">
      <c r="A1" s="362" t="s">
        <v>276</v>
      </c>
      <c r="B1" s="363"/>
      <c r="C1" s="363"/>
      <c r="D1" s="363"/>
      <c r="E1" s="363"/>
      <c r="F1" s="363"/>
      <c r="G1" s="363"/>
      <c r="H1" s="363"/>
      <c r="I1" s="363"/>
      <c r="J1" s="363"/>
      <c r="K1" s="363"/>
      <c r="L1" s="363"/>
      <c r="M1" s="363"/>
      <c r="N1" s="363"/>
      <c r="O1" s="364"/>
    </row>
    <row r="2" spans="1:15" x14ac:dyDescent="0.25">
      <c r="A2" s="234" t="s">
        <v>70</v>
      </c>
      <c r="B2" s="61"/>
      <c r="C2" s="61"/>
      <c r="D2" s="8"/>
      <c r="E2" s="8"/>
      <c r="F2" s="8"/>
      <c r="G2" s="8"/>
      <c r="H2" s="8"/>
      <c r="I2" s="8"/>
      <c r="J2" s="8"/>
      <c r="K2" s="8"/>
      <c r="L2" s="8"/>
      <c r="M2" s="8"/>
      <c r="N2" s="8"/>
      <c r="O2" s="233"/>
    </row>
    <row r="3" spans="1:15" x14ac:dyDescent="0.25">
      <c r="A3" s="235" t="s">
        <v>72</v>
      </c>
      <c r="B3" s="8"/>
      <c r="C3" s="8"/>
      <c r="D3" s="8"/>
      <c r="E3" s="8"/>
      <c r="F3" s="8"/>
      <c r="G3" s="8"/>
      <c r="H3" s="8"/>
      <c r="I3" s="8"/>
      <c r="J3" s="8"/>
      <c r="K3" s="8"/>
      <c r="L3" s="8"/>
      <c r="M3" s="8"/>
      <c r="N3" s="8"/>
      <c r="O3" s="233"/>
    </row>
    <row r="4" spans="1:15" x14ac:dyDescent="0.25">
      <c r="A4" s="236" t="s">
        <v>73</v>
      </c>
      <c r="B4" s="237"/>
      <c r="C4" s="237"/>
      <c r="D4" s="237"/>
      <c r="E4" s="237"/>
      <c r="F4" s="237"/>
      <c r="G4" s="237"/>
      <c r="H4" s="237"/>
      <c r="I4" s="237"/>
      <c r="J4" s="237"/>
      <c r="K4" s="237"/>
      <c r="L4" s="237"/>
      <c r="M4" s="237"/>
      <c r="N4" s="237"/>
      <c r="O4" s="238"/>
    </row>
    <row r="5" spans="1:15" ht="13.15" customHeight="1" x14ac:dyDescent="0.25">
      <c r="A5" s="230" t="s">
        <v>71</v>
      </c>
      <c r="B5" s="231" t="s">
        <v>107</v>
      </c>
      <c r="C5" s="231" t="s">
        <v>108</v>
      </c>
      <c r="D5" s="231" t="s">
        <v>106</v>
      </c>
      <c r="E5" s="232" t="s">
        <v>124</v>
      </c>
      <c r="F5" s="366" t="s">
        <v>78</v>
      </c>
      <c r="G5" s="367"/>
      <c r="H5" s="366" t="s">
        <v>77</v>
      </c>
      <c r="I5" s="367"/>
      <c r="J5" s="366" t="s">
        <v>76</v>
      </c>
      <c r="K5" s="367"/>
      <c r="L5" s="366" t="s">
        <v>75</v>
      </c>
      <c r="M5" s="367"/>
      <c r="N5" s="366" t="s">
        <v>74</v>
      </c>
      <c r="O5" s="367"/>
    </row>
    <row r="6" spans="1:15" ht="30" x14ac:dyDescent="0.25">
      <c r="A6" s="96"/>
      <c r="B6" s="72" t="s">
        <v>112</v>
      </c>
      <c r="C6" s="72" t="s">
        <v>113</v>
      </c>
      <c r="D6" s="72"/>
      <c r="E6" s="72"/>
      <c r="F6" s="71"/>
      <c r="G6" s="103"/>
      <c r="H6" s="71"/>
      <c r="I6" s="103"/>
      <c r="J6" s="71"/>
      <c r="K6" s="103"/>
      <c r="L6" s="71"/>
      <c r="M6" s="103"/>
      <c r="N6" s="71"/>
      <c r="O6" s="103"/>
    </row>
    <row r="7" spans="1:15" ht="15.75" x14ac:dyDescent="0.25">
      <c r="A7" s="93"/>
      <c r="B7" s="219">
        <v>4000</v>
      </c>
      <c r="C7" s="71">
        <v>20</v>
      </c>
      <c r="D7" s="220">
        <f>B7/C7</f>
        <v>200</v>
      </c>
      <c r="E7" s="91"/>
      <c r="F7" s="73"/>
      <c r="G7" s="221"/>
      <c r="H7" s="73"/>
      <c r="I7" s="221"/>
      <c r="J7" s="73"/>
      <c r="K7" s="221"/>
      <c r="L7" s="73"/>
      <c r="M7" s="221"/>
      <c r="N7" s="73"/>
      <c r="O7" s="221"/>
    </row>
    <row r="8" spans="1:15" ht="15.75" x14ac:dyDescent="0.25">
      <c r="A8" s="93"/>
      <c r="B8" s="219"/>
      <c r="C8" s="71"/>
      <c r="D8" s="220"/>
      <c r="E8" s="91"/>
      <c r="F8" s="73"/>
      <c r="G8" s="91"/>
      <c r="H8" s="73"/>
      <c r="I8" s="221"/>
      <c r="J8" s="73"/>
      <c r="K8" s="221"/>
      <c r="L8" s="73"/>
      <c r="M8" s="221"/>
      <c r="N8" s="73"/>
      <c r="O8" s="221"/>
    </row>
    <row r="9" spans="1:15" x14ac:dyDescent="0.25">
      <c r="A9" s="1" t="s">
        <v>135</v>
      </c>
      <c r="B9" s="1"/>
      <c r="C9" s="1"/>
      <c r="D9" s="220"/>
      <c r="E9" s="220"/>
      <c r="F9" s="73"/>
      <c r="G9" s="221"/>
      <c r="H9" s="73"/>
      <c r="I9" s="221"/>
      <c r="J9" s="73"/>
      <c r="K9" s="221"/>
      <c r="L9" s="73"/>
      <c r="M9" s="221"/>
      <c r="N9" s="73"/>
      <c r="O9" s="221"/>
    </row>
    <row r="10" spans="1:15" x14ac:dyDescent="0.25">
      <c r="A10" s="8"/>
      <c r="B10" s="8"/>
      <c r="C10" s="8"/>
      <c r="D10" s="8"/>
      <c r="E10" s="8"/>
      <c r="F10" s="8"/>
      <c r="G10" s="8"/>
      <c r="H10" s="8"/>
      <c r="I10" s="8"/>
      <c r="J10" s="8"/>
      <c r="K10" s="8"/>
      <c r="L10" s="8"/>
      <c r="M10" s="8"/>
      <c r="N10" s="8"/>
      <c r="O10"/>
    </row>
    <row r="11" spans="1:15" ht="13.9" customHeight="1" x14ac:dyDescent="0.25">
      <c r="A11" s="61" t="s">
        <v>87</v>
      </c>
      <c r="B11" s="61"/>
      <c r="C11" s="61"/>
      <c r="D11" s="8"/>
      <c r="E11" s="8"/>
      <c r="F11" s="8"/>
      <c r="G11" s="8"/>
      <c r="H11" s="8"/>
      <c r="I11" s="8"/>
      <c r="J11" s="8"/>
      <c r="K11" s="8"/>
      <c r="L11" s="8"/>
      <c r="M11" s="8"/>
      <c r="N11" s="8"/>
      <c r="O11"/>
    </row>
    <row r="12" spans="1:15" x14ac:dyDescent="0.25">
      <c r="A12" s="368" t="s">
        <v>109</v>
      </c>
      <c r="B12" s="368"/>
      <c r="C12" s="368"/>
      <c r="D12" s="368"/>
      <c r="E12" s="368"/>
      <c r="F12" s="368"/>
      <c r="G12" s="368"/>
      <c r="H12" s="368"/>
      <c r="I12" s="368"/>
      <c r="J12" s="368"/>
      <c r="K12" s="368"/>
      <c r="L12" s="368"/>
      <c r="M12" s="8"/>
      <c r="N12" s="8"/>
      <c r="O12"/>
    </row>
    <row r="13" spans="1:15" x14ac:dyDescent="0.25">
      <c r="A13" s="8"/>
      <c r="B13" s="8"/>
      <c r="C13" s="8"/>
      <c r="D13" s="8"/>
      <c r="E13" s="8"/>
      <c r="F13" s="8"/>
      <c r="G13" s="8"/>
      <c r="H13" s="8"/>
      <c r="I13" s="8"/>
      <c r="J13" s="8"/>
      <c r="K13" s="8"/>
      <c r="L13" s="8"/>
      <c r="M13" s="8"/>
      <c r="N13" s="8"/>
      <c r="O13"/>
    </row>
    <row r="14" spans="1:15" x14ac:dyDescent="0.25">
      <c r="A14" s="1" t="s">
        <v>71</v>
      </c>
      <c r="B14" s="72" t="s">
        <v>107</v>
      </c>
      <c r="C14" s="72" t="s">
        <v>108</v>
      </c>
      <c r="D14" s="72" t="s">
        <v>106</v>
      </c>
      <c r="E14" s="90" t="s">
        <v>124</v>
      </c>
      <c r="F14" s="360" t="s">
        <v>78</v>
      </c>
      <c r="G14" s="361"/>
      <c r="H14" s="360" t="s">
        <v>77</v>
      </c>
      <c r="I14" s="361"/>
      <c r="J14" s="360" t="s">
        <v>76</v>
      </c>
      <c r="K14" s="361"/>
      <c r="L14" s="360" t="s">
        <v>75</v>
      </c>
      <c r="M14" s="361"/>
      <c r="N14" s="360" t="s">
        <v>74</v>
      </c>
      <c r="O14" s="361"/>
    </row>
    <row r="15" spans="1:15" x14ac:dyDescent="0.25">
      <c r="A15" t="s">
        <v>121</v>
      </c>
      <c r="B15" s="72"/>
      <c r="C15" s="72"/>
      <c r="D15" s="72"/>
      <c r="E15" s="90"/>
      <c r="F15" s="172" t="s">
        <v>110</v>
      </c>
      <c r="G15" s="173" t="s">
        <v>111</v>
      </c>
      <c r="H15" s="172" t="s">
        <v>110</v>
      </c>
      <c r="I15" s="173" t="s">
        <v>111</v>
      </c>
      <c r="J15" s="172" t="s">
        <v>110</v>
      </c>
      <c r="K15" s="173" t="s">
        <v>111</v>
      </c>
      <c r="L15" s="172" t="s">
        <v>110</v>
      </c>
      <c r="M15" s="173" t="s">
        <v>111</v>
      </c>
      <c r="N15" s="172" t="s">
        <v>110</v>
      </c>
      <c r="O15" s="173" t="s">
        <v>111</v>
      </c>
    </row>
    <row r="16" spans="1:15" ht="15.75" x14ac:dyDescent="0.25">
      <c r="A16" s="78"/>
      <c r="B16" s="219">
        <v>0</v>
      </c>
      <c r="C16" s="71" t="s">
        <v>102</v>
      </c>
      <c r="D16" s="220"/>
      <c r="E16" s="92"/>
      <c r="F16" s="73"/>
      <c r="G16" s="221"/>
      <c r="H16" s="73"/>
      <c r="I16" s="221"/>
      <c r="J16" s="73"/>
      <c r="K16" s="221"/>
      <c r="L16" s="73"/>
      <c r="M16" s="221"/>
      <c r="N16" s="73"/>
      <c r="O16" s="221"/>
    </row>
    <row r="17" spans="1:15" ht="15.75" x14ac:dyDescent="0.25">
      <c r="A17" s="78"/>
      <c r="B17" s="219"/>
      <c r="C17" s="71"/>
      <c r="D17" s="220"/>
      <c r="E17" s="92"/>
      <c r="F17" s="73"/>
      <c r="G17" s="221"/>
      <c r="H17" s="73"/>
      <c r="I17" s="221"/>
      <c r="J17" s="73"/>
      <c r="K17" s="221"/>
      <c r="L17" s="73"/>
      <c r="M17" s="221"/>
      <c r="N17" s="73"/>
      <c r="O17" s="221"/>
    </row>
    <row r="18" spans="1:15" ht="16.5" thickBot="1" x14ac:dyDescent="0.3">
      <c r="A18" s="79"/>
      <c r="B18" s="219"/>
      <c r="C18" s="71"/>
      <c r="D18" s="220"/>
      <c r="E18" s="92"/>
      <c r="F18" s="73"/>
      <c r="G18" s="221"/>
      <c r="H18" s="73"/>
      <c r="I18" s="221"/>
      <c r="J18" s="73"/>
      <c r="K18" s="221"/>
      <c r="L18" s="73"/>
      <c r="M18" s="221"/>
      <c r="N18" s="73"/>
      <c r="O18" s="221"/>
    </row>
    <row r="19" spans="1:15" ht="16.5" thickTop="1" x14ac:dyDescent="0.25">
      <c r="A19" s="78" t="s">
        <v>122</v>
      </c>
      <c r="B19" s="219"/>
      <c r="C19" s="71"/>
      <c r="D19" s="220"/>
      <c r="E19" s="92"/>
      <c r="F19" s="73"/>
      <c r="G19" s="221"/>
      <c r="H19" s="73"/>
      <c r="I19" s="221"/>
      <c r="J19" s="73"/>
      <c r="K19" s="221"/>
      <c r="L19" s="73"/>
      <c r="M19" s="221"/>
      <c r="N19" s="73"/>
      <c r="O19" s="221"/>
    </row>
    <row r="20" spans="1:15" ht="15.75" x14ac:dyDescent="0.25">
      <c r="A20" s="78"/>
      <c r="B20" s="219"/>
      <c r="C20" s="71"/>
      <c r="D20" s="220"/>
      <c r="E20" s="92"/>
      <c r="F20" s="73"/>
      <c r="G20" s="221"/>
      <c r="H20" s="73"/>
      <c r="I20" s="221"/>
      <c r="J20" s="73"/>
      <c r="K20" s="221"/>
      <c r="L20" s="73"/>
      <c r="M20" s="221"/>
      <c r="N20" s="73"/>
      <c r="O20" s="221"/>
    </row>
    <row r="21" spans="1:15" ht="15.75" x14ac:dyDescent="0.25">
      <c r="A21" s="78"/>
      <c r="B21" s="219"/>
      <c r="C21" s="71"/>
      <c r="D21" s="220"/>
      <c r="E21" s="92"/>
      <c r="F21" s="73"/>
      <c r="G21" s="221"/>
      <c r="H21" s="73"/>
      <c r="I21" s="221"/>
      <c r="J21" s="73"/>
      <c r="K21" s="221"/>
      <c r="L21" s="73"/>
      <c r="M21" s="221"/>
      <c r="N21" s="73"/>
      <c r="O21" s="221"/>
    </row>
    <row r="22" spans="1:15" ht="15.75" x14ac:dyDescent="0.25">
      <c r="A22" s="78"/>
      <c r="B22" s="222"/>
      <c r="C22" s="97"/>
      <c r="D22" s="223"/>
      <c r="E22" s="98"/>
      <c r="F22" s="99"/>
      <c r="G22" s="224"/>
      <c r="H22" s="99"/>
      <c r="I22" s="224"/>
      <c r="J22" s="99"/>
      <c r="K22" s="224"/>
      <c r="L22" s="99"/>
      <c r="M22" s="224"/>
      <c r="N22" s="99"/>
      <c r="O22" s="224"/>
    </row>
    <row r="23" spans="1:15" ht="15.75" x14ac:dyDescent="0.25">
      <c r="A23" s="93" t="s">
        <v>123</v>
      </c>
      <c r="B23" s="1"/>
      <c r="C23" s="1"/>
      <c r="D23" s="1"/>
      <c r="E23" s="2"/>
      <c r="F23" s="1"/>
      <c r="G23" s="221"/>
      <c r="H23" s="1"/>
      <c r="I23" s="104"/>
      <c r="J23" s="1"/>
      <c r="K23" s="104"/>
      <c r="L23" s="1"/>
      <c r="M23" s="104"/>
      <c r="N23" s="1"/>
      <c r="O23" s="104"/>
    </row>
    <row r="24" spans="1:15" ht="15.75" x14ac:dyDescent="0.25">
      <c r="A24" s="78"/>
      <c r="B24" s="225"/>
      <c r="C24" s="100"/>
      <c r="D24" s="226"/>
      <c r="E24" s="101"/>
      <c r="F24" s="102"/>
      <c r="G24" s="227"/>
      <c r="H24" s="102"/>
      <c r="I24" s="227"/>
      <c r="J24" s="102"/>
      <c r="K24" s="227"/>
      <c r="L24" s="102"/>
      <c r="M24" s="227"/>
      <c r="N24" s="102"/>
      <c r="O24" s="227"/>
    </row>
    <row r="25" spans="1:15" ht="15.75" x14ac:dyDescent="0.25">
      <c r="A25" s="78"/>
      <c r="B25" s="219"/>
      <c r="C25" s="71"/>
      <c r="D25" s="220"/>
      <c r="E25" s="92"/>
      <c r="F25" s="73"/>
      <c r="G25" s="221"/>
      <c r="H25" s="73"/>
      <c r="I25" s="221"/>
      <c r="J25" s="73"/>
      <c r="K25" s="221"/>
      <c r="L25" s="73"/>
      <c r="M25" s="221"/>
      <c r="N25" s="73"/>
      <c r="O25" s="221"/>
    </row>
    <row r="26" spans="1:15" x14ac:dyDescent="0.25">
      <c r="A26" s="1" t="s">
        <v>134</v>
      </c>
      <c r="B26" s="1"/>
      <c r="C26" s="1"/>
      <c r="D26" s="220"/>
      <c r="E26" s="220"/>
      <c r="F26" s="73"/>
      <c r="G26" s="221"/>
      <c r="H26" s="73"/>
      <c r="I26" s="221"/>
      <c r="J26" s="73"/>
      <c r="K26" s="221"/>
      <c r="L26" s="73"/>
      <c r="M26" s="221"/>
      <c r="N26" s="73"/>
      <c r="O26" s="221"/>
    </row>
    <row r="27" spans="1:15" x14ac:dyDescent="0.25">
      <c r="A27" s="8"/>
      <c r="B27" s="8"/>
      <c r="C27" s="8"/>
      <c r="D27" s="8"/>
      <c r="E27" s="8"/>
      <c r="F27" s="8"/>
      <c r="G27" s="8"/>
      <c r="H27" s="8"/>
      <c r="I27" s="8"/>
      <c r="J27" s="8"/>
      <c r="K27" s="8"/>
      <c r="L27" s="8"/>
      <c r="M27" s="8"/>
      <c r="N27" s="8"/>
      <c r="O27"/>
    </row>
    <row r="28" spans="1:15" x14ac:dyDescent="0.25">
      <c r="A28" s="61" t="s">
        <v>105</v>
      </c>
      <c r="B28" s="61"/>
      <c r="C28" s="61"/>
      <c r="D28" s="8"/>
      <c r="E28" s="8"/>
      <c r="F28" s="8"/>
      <c r="G28" s="8"/>
      <c r="H28" s="8"/>
      <c r="I28" s="8"/>
      <c r="J28" s="8"/>
      <c r="K28" s="8"/>
      <c r="L28" s="8"/>
      <c r="M28" s="8"/>
      <c r="N28" s="8"/>
      <c r="O28"/>
    </row>
    <row r="29" spans="1:15" x14ac:dyDescent="0.25">
      <c r="A29" s="365" t="s">
        <v>88</v>
      </c>
      <c r="B29" s="365"/>
      <c r="C29" s="365"/>
      <c r="D29" s="365"/>
      <c r="E29" s="365"/>
      <c r="F29" s="365"/>
      <c r="G29" s="365"/>
      <c r="H29" s="365"/>
      <c r="I29" s="365"/>
      <c r="J29" s="365"/>
      <c r="K29" s="365"/>
      <c r="L29" s="365"/>
      <c r="M29" s="365"/>
      <c r="N29" s="365"/>
      <c r="O29"/>
    </row>
    <row r="30" spans="1:15" x14ac:dyDescent="0.25">
      <c r="A30" s="1" t="s">
        <v>71</v>
      </c>
      <c r="B30" s="72" t="s">
        <v>107</v>
      </c>
      <c r="C30" s="72" t="s">
        <v>108</v>
      </c>
      <c r="D30" s="72" t="s">
        <v>106</v>
      </c>
      <c r="E30" s="90" t="s">
        <v>124</v>
      </c>
      <c r="F30" s="360" t="s">
        <v>78</v>
      </c>
      <c r="G30" s="361"/>
      <c r="H30" s="360" t="s">
        <v>77</v>
      </c>
      <c r="I30" s="361"/>
      <c r="J30" s="360" t="s">
        <v>76</v>
      </c>
      <c r="K30" s="361"/>
      <c r="L30" s="360" t="s">
        <v>75</v>
      </c>
      <c r="M30" s="361"/>
      <c r="N30" s="360" t="s">
        <v>74</v>
      </c>
      <c r="O30" s="361"/>
    </row>
    <row r="31" spans="1:15" ht="15.75" x14ac:dyDescent="0.25">
      <c r="A31" s="75"/>
      <c r="B31" s="219">
        <v>0</v>
      </c>
      <c r="C31" s="71" t="s">
        <v>102</v>
      </c>
      <c r="D31" s="220"/>
      <c r="E31" s="91"/>
      <c r="F31" s="73"/>
      <c r="G31" s="221"/>
      <c r="H31" s="73"/>
      <c r="I31" s="221"/>
      <c r="J31" s="73"/>
      <c r="K31" s="221"/>
      <c r="L31" s="73"/>
      <c r="M31" s="221"/>
      <c r="N31" s="73"/>
      <c r="O31" s="221"/>
    </row>
    <row r="32" spans="1:15" ht="15" customHeight="1" thickBot="1" x14ac:dyDescent="0.3">
      <c r="A32" s="76"/>
      <c r="B32" s="219"/>
      <c r="C32" s="71"/>
      <c r="D32" s="220"/>
      <c r="E32" s="91"/>
      <c r="F32" s="73"/>
      <c r="G32" s="221"/>
      <c r="H32" s="73"/>
      <c r="I32" s="221"/>
      <c r="J32" s="73"/>
      <c r="K32" s="221"/>
      <c r="L32" s="73"/>
      <c r="M32" s="221"/>
      <c r="N32" s="73"/>
      <c r="O32" s="228"/>
    </row>
    <row r="33" spans="1:15" ht="22.15" customHeight="1" thickTop="1" thickBot="1" x14ac:dyDescent="0.3">
      <c r="A33" s="76"/>
      <c r="B33" s="219"/>
      <c r="C33" s="71"/>
      <c r="D33" s="220"/>
      <c r="E33" s="91"/>
      <c r="F33" s="73"/>
      <c r="G33" s="221"/>
      <c r="H33" s="73"/>
      <c r="I33" s="221"/>
      <c r="J33" s="73"/>
      <c r="K33" s="221"/>
      <c r="L33" s="73"/>
      <c r="M33" s="221"/>
      <c r="N33" s="73"/>
      <c r="O33" s="228"/>
    </row>
    <row r="34" spans="1:15" ht="17.25" thickTop="1" thickBot="1" x14ac:dyDescent="0.3">
      <c r="A34" s="76"/>
      <c r="B34" s="219">
        <v>0</v>
      </c>
      <c r="C34" s="71" t="s">
        <v>102</v>
      </c>
      <c r="D34" s="220"/>
      <c r="E34" s="91"/>
      <c r="F34" s="73"/>
      <c r="G34" s="221"/>
      <c r="H34" s="73"/>
      <c r="I34" s="221"/>
      <c r="J34" s="73"/>
      <c r="K34" s="221"/>
      <c r="L34" s="73"/>
      <c r="M34" s="221"/>
      <c r="N34" s="73"/>
      <c r="O34" s="228"/>
    </row>
    <row r="35" spans="1:15" ht="15.75" thickTop="1" x14ac:dyDescent="0.25">
      <c r="A35" s="1" t="s">
        <v>133</v>
      </c>
      <c r="B35" s="1"/>
      <c r="C35" s="1"/>
      <c r="D35" s="220"/>
      <c r="E35" s="220"/>
      <c r="F35" s="73"/>
      <c r="G35" s="221"/>
      <c r="H35" s="73"/>
      <c r="I35" s="221"/>
      <c r="J35" s="73"/>
      <c r="K35" s="221"/>
      <c r="L35" s="73"/>
      <c r="M35" s="221"/>
      <c r="N35" s="73"/>
      <c r="O35" s="228"/>
    </row>
    <row r="36" spans="1:15" x14ac:dyDescent="0.25">
      <c r="A36" s="8"/>
      <c r="B36" s="8"/>
      <c r="C36" s="8"/>
      <c r="D36" s="8"/>
      <c r="E36" s="8"/>
      <c r="F36" s="8"/>
      <c r="G36" s="8"/>
      <c r="H36" s="8"/>
      <c r="I36" s="8"/>
      <c r="J36" s="8"/>
      <c r="K36" s="8"/>
      <c r="L36" s="8"/>
      <c r="M36" s="8"/>
      <c r="N36" s="8"/>
      <c r="O36"/>
    </row>
    <row r="37" spans="1:15" x14ac:dyDescent="0.25">
      <c r="A37" s="53" t="s">
        <v>89</v>
      </c>
      <c r="B37" s="53"/>
      <c r="C37" s="53"/>
      <c r="D37" s="1"/>
      <c r="E37" s="1"/>
      <c r="F37" s="1"/>
      <c r="G37" s="1"/>
      <c r="H37" s="1"/>
      <c r="I37" s="1"/>
      <c r="J37" s="1"/>
      <c r="K37" s="1"/>
      <c r="L37" s="1"/>
      <c r="M37" s="1"/>
      <c r="N37" s="1"/>
      <c r="O37"/>
    </row>
    <row r="38" spans="1:15" x14ac:dyDescent="0.25">
      <c r="A38" s="1" t="s">
        <v>71</v>
      </c>
      <c r="B38" s="72" t="s">
        <v>107</v>
      </c>
      <c r="C38" s="72" t="s">
        <v>108</v>
      </c>
      <c r="D38" s="72" t="s">
        <v>106</v>
      </c>
      <c r="E38" s="90" t="s">
        <v>124</v>
      </c>
      <c r="F38" s="360" t="s">
        <v>78</v>
      </c>
      <c r="G38" s="361"/>
      <c r="H38" s="360" t="s">
        <v>77</v>
      </c>
      <c r="I38" s="361"/>
      <c r="J38" s="360" t="s">
        <v>76</v>
      </c>
      <c r="K38" s="361"/>
      <c r="L38" s="360" t="s">
        <v>75</v>
      </c>
      <c r="M38" s="361"/>
      <c r="N38" s="360" t="s">
        <v>74</v>
      </c>
      <c r="O38" s="361"/>
    </row>
    <row r="39" spans="1:15" x14ac:dyDescent="0.25">
      <c r="A39" s="1"/>
      <c r="B39" s="72"/>
      <c r="C39" s="72"/>
      <c r="D39" s="72"/>
      <c r="E39" s="91"/>
      <c r="F39" s="73"/>
      <c r="G39" s="221"/>
      <c r="H39" s="73"/>
      <c r="I39" s="221"/>
      <c r="J39" s="73"/>
      <c r="K39" s="221"/>
      <c r="L39" s="73"/>
      <c r="M39" s="221"/>
      <c r="N39" s="73"/>
      <c r="O39" s="221"/>
    </row>
    <row r="40" spans="1:15" x14ac:dyDescent="0.25">
      <c r="A40" s="1"/>
      <c r="B40" s="219" t="s">
        <v>102</v>
      </c>
      <c r="C40" s="71" t="s">
        <v>102</v>
      </c>
      <c r="D40" s="220"/>
      <c r="E40" s="220"/>
      <c r="F40" s="73"/>
      <c r="G40" s="221"/>
      <c r="H40" s="73"/>
      <c r="I40" s="221"/>
      <c r="J40" s="73"/>
      <c r="K40" s="221"/>
      <c r="L40" s="73"/>
      <c r="M40" s="221"/>
      <c r="N40" s="73"/>
      <c r="O40" s="221"/>
    </row>
    <row r="41" spans="1:15" x14ac:dyDescent="0.25">
      <c r="A41" s="1"/>
      <c r="B41" s="219" t="s">
        <v>102</v>
      </c>
      <c r="C41" s="71" t="s">
        <v>102</v>
      </c>
      <c r="D41" s="220"/>
      <c r="E41" s="220"/>
      <c r="F41" s="73"/>
      <c r="G41" s="221"/>
      <c r="H41" s="73"/>
      <c r="I41" s="221"/>
      <c r="J41" s="73"/>
      <c r="K41" s="221"/>
      <c r="L41" s="73"/>
      <c r="M41" s="221"/>
      <c r="N41" s="73"/>
      <c r="O41" s="221"/>
    </row>
    <row r="42" spans="1:15" x14ac:dyDescent="0.25">
      <c r="A42" s="1"/>
      <c r="B42" s="219" t="s">
        <v>102</v>
      </c>
      <c r="C42" s="71" t="s">
        <v>102</v>
      </c>
      <c r="D42" s="220"/>
      <c r="E42" s="220"/>
      <c r="F42" s="73"/>
      <c r="G42" s="221"/>
      <c r="H42" s="73"/>
      <c r="I42" s="221"/>
      <c r="J42" s="73"/>
      <c r="K42" s="221"/>
      <c r="L42" s="73"/>
      <c r="M42" s="221"/>
      <c r="N42" s="73"/>
      <c r="O42" s="221"/>
    </row>
    <row r="43" spans="1:15" x14ac:dyDescent="0.25">
      <c r="A43" s="1"/>
      <c r="B43" s="219" t="s">
        <v>102</v>
      </c>
      <c r="C43" s="71" t="s">
        <v>102</v>
      </c>
      <c r="D43" s="220"/>
      <c r="E43" s="220"/>
      <c r="F43" s="73"/>
      <c r="G43" s="221"/>
      <c r="H43" s="73"/>
      <c r="I43" s="221"/>
      <c r="J43" s="73"/>
      <c r="K43" s="221"/>
      <c r="L43" s="73"/>
      <c r="M43" s="221"/>
      <c r="N43" s="73"/>
      <c r="O43" s="221"/>
    </row>
    <row r="44" spans="1:15" x14ac:dyDescent="0.25">
      <c r="A44" s="1"/>
      <c r="B44" s="219" t="s">
        <v>102</v>
      </c>
      <c r="C44" s="71" t="s">
        <v>102</v>
      </c>
      <c r="D44" s="220"/>
      <c r="E44" s="220"/>
      <c r="F44" s="73"/>
      <c r="G44" s="221"/>
      <c r="H44" s="73"/>
      <c r="I44" s="221"/>
      <c r="J44" s="73"/>
      <c r="K44" s="221"/>
      <c r="L44" s="73"/>
      <c r="M44" s="221"/>
      <c r="N44" s="73"/>
      <c r="O44" s="221"/>
    </row>
    <row r="45" spans="1:15" x14ac:dyDescent="0.25">
      <c r="A45" s="1" t="s">
        <v>104</v>
      </c>
      <c r="B45" s="1"/>
      <c r="C45" s="1"/>
      <c r="D45" s="220"/>
      <c r="E45" s="220"/>
      <c r="F45" s="73"/>
      <c r="G45" s="221"/>
      <c r="H45" s="73"/>
      <c r="I45" s="221"/>
      <c r="J45" s="73"/>
      <c r="K45" s="221"/>
      <c r="L45" s="73"/>
      <c r="M45" s="221"/>
      <c r="N45" s="73"/>
      <c r="O45" s="221"/>
    </row>
    <row r="46" spans="1:15" x14ac:dyDescent="0.25">
      <c r="A46" s="1"/>
      <c r="B46" s="1"/>
      <c r="C46" s="1"/>
      <c r="D46" s="220"/>
      <c r="E46" s="220"/>
      <c r="F46" s="70"/>
      <c r="G46" s="70"/>
      <c r="H46" s="70"/>
      <c r="I46" s="70"/>
      <c r="J46" s="70"/>
      <c r="K46" s="70"/>
      <c r="L46" s="1"/>
      <c r="M46" s="1"/>
      <c r="N46" s="1"/>
      <c r="O46" s="1"/>
    </row>
    <row r="47" spans="1:15" x14ac:dyDescent="0.25">
      <c r="A47" s="1"/>
      <c r="B47" s="1"/>
      <c r="C47" s="1"/>
      <c r="D47" s="1"/>
      <c r="E47" s="1"/>
      <c r="F47" s="1"/>
      <c r="G47" s="1"/>
      <c r="H47" s="1"/>
      <c r="I47" s="1"/>
      <c r="J47" s="1"/>
      <c r="K47" s="1"/>
      <c r="L47" s="1"/>
      <c r="M47" s="1"/>
      <c r="N47" s="1"/>
      <c r="O47" s="1"/>
    </row>
    <row r="48" spans="1:15" ht="18.75" x14ac:dyDescent="0.3">
      <c r="A48" s="229" t="s">
        <v>114</v>
      </c>
      <c r="B48" s="1"/>
      <c r="C48" s="1"/>
      <c r="D48" s="1"/>
      <c r="E48" s="1"/>
      <c r="F48" s="1"/>
      <c r="G48" s="74"/>
      <c r="H48" s="1"/>
      <c r="I48" s="74"/>
      <c r="J48" s="74"/>
      <c r="K48" s="74"/>
      <c r="L48" s="74"/>
      <c r="M48" s="74"/>
      <c r="N48" s="74"/>
      <c r="O48" s="74"/>
    </row>
    <row r="49" spans="1:15" ht="15.75" x14ac:dyDescent="0.25">
      <c r="A49" s="105" t="s">
        <v>130</v>
      </c>
      <c r="B49" s="105"/>
      <c r="C49" s="105"/>
      <c r="D49" s="105"/>
      <c r="E49" s="105"/>
      <c r="F49" s="106"/>
      <c r="G49" s="107"/>
      <c r="H49" s="106"/>
      <c r="I49" s="107"/>
      <c r="J49" s="106"/>
      <c r="K49" s="107"/>
      <c r="L49" s="106"/>
      <c r="M49" s="107"/>
      <c r="N49" s="106"/>
      <c r="O49" s="107"/>
    </row>
    <row r="50" spans="1:15" x14ac:dyDescent="0.25">
      <c r="A50" s="12" t="s">
        <v>131</v>
      </c>
      <c r="B50" s="1"/>
      <c r="C50" s="1"/>
      <c r="D50" s="1"/>
      <c r="E50" s="1"/>
      <c r="F50" s="1"/>
      <c r="G50" s="1"/>
      <c r="H50" s="1"/>
      <c r="I50" s="1"/>
      <c r="J50" s="1"/>
      <c r="K50" s="1"/>
      <c r="L50" s="1"/>
      <c r="M50" s="1"/>
      <c r="N50" s="1"/>
      <c r="O50" s="1"/>
    </row>
    <row r="51" spans="1:15" x14ac:dyDescent="0.25">
      <c r="A51" s="12" t="s">
        <v>132</v>
      </c>
      <c r="B51" s="1"/>
      <c r="C51" s="1"/>
      <c r="D51" s="1"/>
      <c r="E51" s="1"/>
      <c r="F51" s="1"/>
      <c r="G51" s="1"/>
      <c r="H51" s="1"/>
      <c r="I51" s="1"/>
      <c r="J51" s="1"/>
      <c r="K51" s="1"/>
      <c r="L51" s="1"/>
      <c r="M51" s="1"/>
      <c r="N51" s="1"/>
      <c r="O51" s="1"/>
    </row>
  </sheetData>
  <mergeCells count="23">
    <mergeCell ref="A1:O1"/>
    <mergeCell ref="H38:I38"/>
    <mergeCell ref="J38:K38"/>
    <mergeCell ref="J30:K30"/>
    <mergeCell ref="A29:N29"/>
    <mergeCell ref="L38:M38"/>
    <mergeCell ref="F38:G38"/>
    <mergeCell ref="N38:O38"/>
    <mergeCell ref="F5:G5"/>
    <mergeCell ref="H5:I5"/>
    <mergeCell ref="J5:K5"/>
    <mergeCell ref="L5:M5"/>
    <mergeCell ref="N5:O5"/>
    <mergeCell ref="A12:L12"/>
    <mergeCell ref="L14:M14"/>
    <mergeCell ref="N14:O14"/>
    <mergeCell ref="L30:M30"/>
    <mergeCell ref="N30:O30"/>
    <mergeCell ref="F30:G30"/>
    <mergeCell ref="H30:I30"/>
    <mergeCell ref="F14:G14"/>
    <mergeCell ref="H14:I14"/>
    <mergeCell ref="J14:K14"/>
  </mergeCells>
  <phoneticPr fontId="23" type="noConversion"/>
  <printOptions horizontalCentered="1" verticalCentered="1"/>
  <pageMargins left="0.75" right="0.75" top="1" bottom="1" header="0.5" footer="0.5"/>
  <pageSetup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12"/>
  <sheetViews>
    <sheetView tabSelected="1" topLeftCell="A4" zoomScaleNormal="100" zoomScaleSheetLayoutView="84" workbookViewId="0">
      <selection activeCell="C24" sqref="C24"/>
    </sheetView>
  </sheetViews>
  <sheetFormatPr defaultColWidth="9.140625" defaultRowHeight="15.75" x14ac:dyDescent="0.25"/>
  <cols>
    <col min="1" max="1" width="78.42578125" style="185" bestFit="1" customWidth="1"/>
    <col min="2" max="2" width="16.140625" style="185" bestFit="1" customWidth="1"/>
    <col min="3" max="3" width="15.5703125" style="185" bestFit="1" customWidth="1"/>
    <col min="4" max="6" width="16.28515625" style="185" bestFit="1" customWidth="1"/>
    <col min="7" max="9" width="9.140625" style="185"/>
    <col min="10" max="10" width="14.42578125" style="185" bestFit="1" customWidth="1"/>
    <col min="11" max="11" width="14" style="185" bestFit="1" customWidth="1"/>
    <col min="12" max="12" width="14.42578125" style="185" bestFit="1" customWidth="1"/>
    <col min="13" max="13" width="14" style="185" bestFit="1" customWidth="1"/>
    <col min="14" max="14" width="14.42578125" style="185" bestFit="1" customWidth="1"/>
    <col min="15" max="16384" width="9.140625" style="185"/>
  </cols>
  <sheetData>
    <row r="1" spans="1:6" ht="18" customHeight="1" x14ac:dyDescent="0.25">
      <c r="A1" s="370" t="s">
        <v>280</v>
      </c>
      <c r="B1" s="371"/>
      <c r="C1" s="371"/>
      <c r="D1" s="371"/>
      <c r="E1" s="371"/>
      <c r="F1" s="371"/>
    </row>
    <row r="2" spans="1:6" x14ac:dyDescent="0.25">
      <c r="A2" s="372"/>
      <c r="B2" s="373"/>
      <c r="C2" s="373"/>
      <c r="D2" s="373"/>
      <c r="E2" s="373"/>
      <c r="F2" s="373"/>
    </row>
    <row r="3" spans="1:6" x14ac:dyDescent="0.25">
      <c r="A3" s="175"/>
      <c r="B3" s="186" t="s">
        <v>8</v>
      </c>
      <c r="C3" s="186" t="s">
        <v>9</v>
      </c>
      <c r="D3" s="186" t="s">
        <v>10</v>
      </c>
      <c r="E3" s="186" t="s">
        <v>11</v>
      </c>
      <c r="F3" s="186" t="s">
        <v>12</v>
      </c>
    </row>
    <row r="4" spans="1:6" x14ac:dyDescent="0.25">
      <c r="A4" s="174" t="s">
        <v>255</v>
      </c>
      <c r="B4" s="63"/>
      <c r="C4" s="63"/>
      <c r="D4" s="63"/>
      <c r="E4" s="63"/>
      <c r="F4" s="63"/>
    </row>
    <row r="5" spans="1:6" x14ac:dyDescent="0.25">
      <c r="A5" s="56"/>
      <c r="B5" s="87"/>
      <c r="C5" s="87"/>
      <c r="D5" s="87"/>
      <c r="E5" s="87"/>
      <c r="F5" s="87"/>
    </row>
    <row r="6" spans="1:6" x14ac:dyDescent="0.25">
      <c r="A6" s="56" t="s">
        <v>254</v>
      </c>
      <c r="B6" s="187">
        <f>'Undergrad Enrollment Worksheet'!B7*0.9</f>
        <v>0</v>
      </c>
      <c r="C6" s="187">
        <f>'Undergrad Enrollment Worksheet'!C7*0.9</f>
        <v>0</v>
      </c>
      <c r="D6" s="187">
        <f>'Undergrad Enrollment Worksheet'!D7*0.9</f>
        <v>0</v>
      </c>
      <c r="E6" s="187">
        <f>'Undergrad Enrollment Worksheet'!E7*0.9</f>
        <v>0</v>
      </c>
      <c r="F6" s="187">
        <f>'Undergrad Enrollment Worksheet'!F7*0.9</f>
        <v>0</v>
      </c>
    </row>
    <row r="7" spans="1:6" x14ac:dyDescent="0.25">
      <c r="A7" s="56" t="s">
        <v>253</v>
      </c>
      <c r="B7" s="187">
        <f>'Undergrad Enrollment Worksheet'!B7*0.1</f>
        <v>0</v>
      </c>
      <c r="C7" s="187">
        <f>'Undergrad Enrollment Worksheet'!C7*0.1</f>
        <v>0</v>
      </c>
      <c r="D7" s="187">
        <f>'Undergrad Enrollment Worksheet'!D7*0.1</f>
        <v>0</v>
      </c>
      <c r="E7" s="187">
        <f>'Undergrad Enrollment Worksheet'!E7*0.1</f>
        <v>0</v>
      </c>
      <c r="F7" s="187">
        <f>'Undergrad Enrollment Worksheet'!F7*0.1</f>
        <v>0</v>
      </c>
    </row>
    <row r="8" spans="1:6" x14ac:dyDescent="0.25">
      <c r="A8" s="56" t="s">
        <v>259</v>
      </c>
      <c r="B8" s="187">
        <f>'Undergrad Enrollment Worksheet'!B17</f>
        <v>0</v>
      </c>
      <c r="C8" s="187">
        <f>'Undergrad Enrollment Worksheet'!C17</f>
        <v>0</v>
      </c>
      <c r="D8" s="187">
        <f>'Undergrad Enrollment Worksheet'!D17</f>
        <v>0</v>
      </c>
      <c r="E8" s="187">
        <f>'Undergrad Enrollment Worksheet'!E17</f>
        <v>0</v>
      </c>
      <c r="F8" s="187">
        <f>'Undergrad Enrollment Worksheet'!F17</f>
        <v>0</v>
      </c>
    </row>
    <row r="9" spans="1:6" x14ac:dyDescent="0.25">
      <c r="A9" s="56" t="s">
        <v>118</v>
      </c>
      <c r="B9" s="187">
        <f>SUM(B6:B8)</f>
        <v>0</v>
      </c>
      <c r="C9" s="187">
        <f>SUM(C6:C8)</f>
        <v>0</v>
      </c>
      <c r="D9" s="187">
        <f>SUM(D6:D8)</f>
        <v>0</v>
      </c>
      <c r="E9" s="187">
        <f>SUM(E6:E8)</f>
        <v>0</v>
      </c>
      <c r="F9" s="187">
        <f>SUM(F6:F8)</f>
        <v>0</v>
      </c>
    </row>
    <row r="10" spans="1:6" x14ac:dyDescent="0.25">
      <c r="A10" s="56"/>
      <c r="C10" s="63"/>
      <c r="D10" s="63"/>
      <c r="E10" s="63"/>
      <c r="F10" s="63"/>
    </row>
    <row r="11" spans="1:6" x14ac:dyDescent="0.25">
      <c r="A11" s="56"/>
      <c r="B11" s="63"/>
      <c r="C11" s="63"/>
      <c r="D11" s="63"/>
      <c r="E11" s="63"/>
      <c r="F11" s="63"/>
    </row>
    <row r="12" spans="1:6" x14ac:dyDescent="0.25">
      <c r="A12" s="174" t="s">
        <v>258</v>
      </c>
      <c r="B12" s="63"/>
      <c r="C12" s="63"/>
      <c r="D12" s="63"/>
      <c r="E12" s="63"/>
      <c r="F12" s="63"/>
    </row>
    <row r="13" spans="1:6" x14ac:dyDescent="0.25">
      <c r="A13" s="188" t="s">
        <v>143</v>
      </c>
    </row>
    <row r="14" spans="1:6" s="339" customFormat="1" x14ac:dyDescent="0.25">
      <c r="A14" s="337" t="s">
        <v>129</v>
      </c>
      <c r="B14" s="338">
        <v>11778</v>
      </c>
      <c r="C14" s="338">
        <f>B14*1.03</f>
        <v>12131.34</v>
      </c>
      <c r="D14" s="338">
        <f>C14*1.03</f>
        <v>12495.280200000001</v>
      </c>
      <c r="E14" s="338">
        <f>D14*1.03</f>
        <v>12870.138606000002</v>
      </c>
      <c r="F14" s="338">
        <f>E14*1.03</f>
        <v>13256.242764180002</v>
      </c>
    </row>
    <row r="15" spans="1:6" s="339" customFormat="1" x14ac:dyDescent="0.25">
      <c r="A15" s="337" t="s">
        <v>100</v>
      </c>
      <c r="B15" s="340">
        <v>0.27</v>
      </c>
      <c r="C15" s="340">
        <v>0.27</v>
      </c>
      <c r="D15" s="340">
        <v>0.27</v>
      </c>
      <c r="E15" s="340">
        <v>0.27</v>
      </c>
      <c r="F15" s="340">
        <v>0.27</v>
      </c>
    </row>
    <row r="16" spans="1:6" x14ac:dyDescent="0.25">
      <c r="A16" s="56" t="s">
        <v>15</v>
      </c>
      <c r="B16" s="189">
        <f>B14*0.73</f>
        <v>8597.94</v>
      </c>
      <c r="C16" s="189">
        <f>C14*0.73</f>
        <v>8855.8781999999992</v>
      </c>
      <c r="D16" s="189">
        <f>D14*0.73</f>
        <v>9121.5545460000012</v>
      </c>
      <c r="E16" s="189">
        <f>E14*0.73</f>
        <v>9395.2011823800021</v>
      </c>
      <c r="F16" s="189">
        <f>F14*0.73</f>
        <v>9677.0572178514012</v>
      </c>
    </row>
    <row r="17" spans="1:6" x14ac:dyDescent="0.25">
      <c r="A17" s="33" t="s">
        <v>256</v>
      </c>
      <c r="B17" s="191">
        <f>B6*B16</f>
        <v>0</v>
      </c>
      <c r="C17" s="191">
        <f>C6*C16</f>
        <v>0</v>
      </c>
      <c r="D17" s="191">
        <f>D6*D16</f>
        <v>0</v>
      </c>
      <c r="E17" s="191">
        <f>E6*E16</f>
        <v>0</v>
      </c>
      <c r="F17" s="191">
        <f>F6*F16</f>
        <v>0</v>
      </c>
    </row>
    <row r="18" spans="1:6" x14ac:dyDescent="0.25">
      <c r="A18" s="56"/>
    </row>
    <row r="19" spans="1:6" x14ac:dyDescent="0.25">
      <c r="A19" s="56" t="s">
        <v>16</v>
      </c>
      <c r="B19" s="191">
        <f>12827*2</f>
        <v>25654</v>
      </c>
      <c r="C19" s="191">
        <f>B19*1.03</f>
        <v>26423.62</v>
      </c>
      <c r="D19" s="191">
        <f>C19*1.03</f>
        <v>27216.328600000001</v>
      </c>
      <c r="E19" s="191">
        <f>D19*1.03</f>
        <v>28032.818458000002</v>
      </c>
      <c r="F19" s="191">
        <f>E19*1.03</f>
        <v>28873.803011740001</v>
      </c>
    </row>
    <row r="20" spans="1:6" x14ac:dyDescent="0.25">
      <c r="A20" s="56" t="s">
        <v>100</v>
      </c>
      <c r="B20" s="190">
        <v>0.27</v>
      </c>
      <c r="C20" s="190">
        <v>0.27</v>
      </c>
      <c r="D20" s="190">
        <v>0.27</v>
      </c>
      <c r="E20" s="190">
        <v>0.27</v>
      </c>
      <c r="F20" s="190">
        <v>0.27</v>
      </c>
    </row>
    <row r="21" spans="1:6" x14ac:dyDescent="0.25">
      <c r="A21" s="56" t="s">
        <v>13</v>
      </c>
      <c r="B21" s="191">
        <f>B19*0.73</f>
        <v>18727.419999999998</v>
      </c>
      <c r="C21" s="191">
        <f>C19*0.73</f>
        <v>19289.242599999998</v>
      </c>
      <c r="D21" s="191">
        <f>D19*0.73</f>
        <v>19867.919878000001</v>
      </c>
      <c r="E21" s="191">
        <f>E19*0.73</f>
        <v>20463.957474340001</v>
      </c>
      <c r="F21" s="191">
        <f>F19*0.73</f>
        <v>21077.8761985702</v>
      </c>
    </row>
    <row r="22" spans="1:6" x14ac:dyDescent="0.25">
      <c r="A22" s="33" t="s">
        <v>17</v>
      </c>
      <c r="B22" s="192">
        <f>B21*B7</f>
        <v>0</v>
      </c>
      <c r="C22" s="191">
        <f>C21*C7</f>
        <v>0</v>
      </c>
      <c r="D22" s="191">
        <f>D21*D7</f>
        <v>0</v>
      </c>
      <c r="E22" s="191">
        <f>E21*E7</f>
        <v>0</v>
      </c>
      <c r="F22" s="191">
        <f>F21*F7</f>
        <v>0</v>
      </c>
    </row>
    <row r="23" spans="1:6" x14ac:dyDescent="0.25">
      <c r="A23" s="56"/>
    </row>
    <row r="24" spans="1:6" x14ac:dyDescent="0.25">
      <c r="A24" s="56" t="s">
        <v>128</v>
      </c>
      <c r="B24" s="189">
        <f>B14</f>
        <v>11778</v>
      </c>
      <c r="C24" s="338">
        <f>B24*1.03</f>
        <v>12131.34</v>
      </c>
      <c r="D24" s="338">
        <f>C24*1.03</f>
        <v>12495.280200000001</v>
      </c>
      <c r="E24" s="338">
        <f>D24*1.03</f>
        <v>12870.138606000002</v>
      </c>
      <c r="F24" s="338">
        <f>E24*1.03</f>
        <v>13256.242764180002</v>
      </c>
    </row>
    <row r="25" spans="1:6" x14ac:dyDescent="0.25">
      <c r="A25" s="56" t="s">
        <v>100</v>
      </c>
      <c r="B25" s="193">
        <v>4.2999999999999997E-2</v>
      </c>
      <c r="C25" s="193">
        <v>4.2999999999999997E-2</v>
      </c>
      <c r="D25" s="193">
        <v>4.2999999999999997E-2</v>
      </c>
      <c r="E25" s="193">
        <v>4.2999999999999997E-2</v>
      </c>
      <c r="F25" s="193">
        <v>4.2999999999999997E-2</v>
      </c>
    </row>
    <row r="26" spans="1:6" x14ac:dyDescent="0.25">
      <c r="A26" s="56" t="s">
        <v>6</v>
      </c>
      <c r="B26" s="194">
        <f>B24*0.957</f>
        <v>11271.546</v>
      </c>
      <c r="C26" s="194">
        <f>C24*0.957</f>
        <v>11609.69238</v>
      </c>
      <c r="D26" s="194">
        <f>D24*0.957</f>
        <v>11957.9831514</v>
      </c>
      <c r="E26" s="194">
        <f>E24*0.957</f>
        <v>12316.722645942002</v>
      </c>
      <c r="F26" s="194">
        <f>F24*0.957</f>
        <v>12686.224325320261</v>
      </c>
    </row>
    <row r="27" spans="1:6" x14ac:dyDescent="0.25">
      <c r="A27" s="33" t="s">
        <v>117</v>
      </c>
      <c r="B27" s="194">
        <f>B8*B26</f>
        <v>0</v>
      </c>
      <c r="C27" s="194">
        <f t="shared" ref="C27:F27" si="0">C8*C26</f>
        <v>0</v>
      </c>
      <c r="D27" s="194">
        <f t="shared" si="0"/>
        <v>0</v>
      </c>
      <c r="E27" s="194">
        <f t="shared" si="0"/>
        <v>0</v>
      </c>
      <c r="F27" s="194">
        <f t="shared" si="0"/>
        <v>0</v>
      </c>
    </row>
    <row r="28" spans="1:6" ht="16.5" thickBot="1" x14ac:dyDescent="0.3">
      <c r="A28" s="304" t="s">
        <v>293</v>
      </c>
      <c r="B28" s="189">
        <f>B17+B22+B27</f>
        <v>0</v>
      </c>
      <c r="C28" s="189">
        <f>C17+C22+C27</f>
        <v>0</v>
      </c>
      <c r="D28" s="189">
        <f>D17+D22+D27</f>
        <v>0</v>
      </c>
      <c r="E28" s="189">
        <f>E17+E22+E27</f>
        <v>0</v>
      </c>
      <c r="F28" s="189">
        <f>F17+F22+F27</f>
        <v>0</v>
      </c>
    </row>
    <row r="29" spans="1:6" hidden="1" x14ac:dyDescent="0.25">
      <c r="A29" s="56" t="s">
        <v>100</v>
      </c>
      <c r="B29" s="195">
        <v>764</v>
      </c>
      <c r="C29" s="195">
        <f>B29*1.04</f>
        <v>794.56000000000006</v>
      </c>
      <c r="D29" s="195">
        <f>C29*1.04</f>
        <v>826.34240000000011</v>
      </c>
      <c r="E29" s="195">
        <f>D29*1.04</f>
        <v>859.39609600000017</v>
      </c>
      <c r="F29" s="195">
        <f>E29*1.04</f>
        <v>893.77193984000019</v>
      </c>
    </row>
    <row r="30" spans="1:6" hidden="1" x14ac:dyDescent="0.25">
      <c r="A30" s="56" t="s">
        <v>13</v>
      </c>
      <c r="B30" s="190">
        <v>0</v>
      </c>
      <c r="C30" s="190">
        <v>0</v>
      </c>
      <c r="D30" s="190">
        <v>0</v>
      </c>
      <c r="E30" s="190">
        <v>0</v>
      </c>
      <c r="F30" s="190">
        <v>0</v>
      </c>
    </row>
    <row r="31" spans="1:6" hidden="1" x14ac:dyDescent="0.25">
      <c r="A31" s="33" t="s">
        <v>14</v>
      </c>
      <c r="B31" s="195">
        <f>B29*1</f>
        <v>764</v>
      </c>
      <c r="C31" s="195">
        <f>C29*1</f>
        <v>794.56000000000006</v>
      </c>
      <c r="D31" s="195">
        <f>D29*1</f>
        <v>826.34240000000011</v>
      </c>
      <c r="E31" s="195">
        <f>E29*1</f>
        <v>859.39609600000017</v>
      </c>
      <c r="F31" s="195">
        <f>F29*1</f>
        <v>893.77193984000019</v>
      </c>
    </row>
    <row r="32" spans="1:6" hidden="1" x14ac:dyDescent="0.25">
      <c r="A32" s="34" t="s">
        <v>91</v>
      </c>
      <c r="B32" s="189" t="e">
        <f>#REF!</f>
        <v>#REF!</v>
      </c>
      <c r="C32" s="189" t="e">
        <f>#REF!</f>
        <v>#REF!</v>
      </c>
      <c r="D32" s="189" t="e">
        <f>#REF!</f>
        <v>#REF!</v>
      </c>
      <c r="E32" s="189" t="e">
        <f>#REF!</f>
        <v>#REF!</v>
      </c>
      <c r="F32" s="189" t="e">
        <f>#REF!</f>
        <v>#REF!</v>
      </c>
    </row>
    <row r="33" spans="1:16" x14ac:dyDescent="0.25">
      <c r="A33" s="35" t="s">
        <v>95</v>
      </c>
      <c r="B33" s="189">
        <f>B28*1.25</f>
        <v>0</v>
      </c>
      <c r="C33" s="189">
        <f>C28*1.25</f>
        <v>0</v>
      </c>
      <c r="D33" s="189">
        <f>D28*1.25</f>
        <v>0</v>
      </c>
      <c r="E33" s="189">
        <f>E28*1.25</f>
        <v>0</v>
      </c>
      <c r="F33" s="189">
        <f>F28*1.25</f>
        <v>0</v>
      </c>
    </row>
    <row r="34" spans="1:16" x14ac:dyDescent="0.25">
      <c r="A34" s="35" t="s">
        <v>96</v>
      </c>
      <c r="B34" s="196">
        <f>B28*0.75</f>
        <v>0</v>
      </c>
      <c r="C34" s="196">
        <f>C28*0.75</f>
        <v>0</v>
      </c>
      <c r="D34" s="196">
        <f>D28*0.75</f>
        <v>0</v>
      </c>
      <c r="E34" s="196">
        <f>E28*0.75</f>
        <v>0</v>
      </c>
      <c r="F34" s="196">
        <f>F28*0.75</f>
        <v>0</v>
      </c>
    </row>
    <row r="35" spans="1:16" x14ac:dyDescent="0.25">
      <c r="A35" s="42"/>
    </row>
    <row r="36" spans="1:16" x14ac:dyDescent="0.25">
      <c r="A36" s="82" t="s">
        <v>5</v>
      </c>
      <c r="B36" s="197"/>
      <c r="C36" s="197"/>
      <c r="D36" s="197"/>
      <c r="E36" s="197"/>
      <c r="F36" s="197"/>
    </row>
    <row r="37" spans="1:16" x14ac:dyDescent="0.25">
      <c r="A37" s="110" t="s">
        <v>98</v>
      </c>
      <c r="B37" s="111">
        <v>0</v>
      </c>
      <c r="C37" s="111">
        <v>0</v>
      </c>
      <c r="D37" s="111">
        <v>0</v>
      </c>
      <c r="E37" s="111">
        <v>0</v>
      </c>
      <c r="F37" s="111">
        <v>0</v>
      </c>
    </row>
    <row r="38" spans="1:16" x14ac:dyDescent="0.25">
      <c r="A38" s="34" t="s">
        <v>90</v>
      </c>
      <c r="B38" s="198">
        <f>B28</f>
        <v>0</v>
      </c>
      <c r="C38" s="198">
        <f>C28</f>
        <v>0</v>
      </c>
      <c r="D38" s="198">
        <f>D28</f>
        <v>0</v>
      </c>
      <c r="E38" s="198">
        <f>E28</f>
        <v>0</v>
      </c>
      <c r="F38" s="198">
        <f>F28</f>
        <v>0</v>
      </c>
    </row>
    <row r="39" spans="1:16" x14ac:dyDescent="0.25">
      <c r="A39" s="199" t="s">
        <v>36</v>
      </c>
    </row>
    <row r="40" spans="1:16" ht="47.25" x14ac:dyDescent="0.25">
      <c r="A40" s="199" t="s">
        <v>101</v>
      </c>
      <c r="B40" s="198"/>
      <c r="C40" s="198"/>
      <c r="D40" s="198"/>
      <c r="E40" s="198"/>
      <c r="F40" s="198"/>
    </row>
    <row r="41" spans="1:16" x14ac:dyDescent="0.25">
      <c r="A41" s="44"/>
      <c r="B41" s="50"/>
      <c r="C41" s="198"/>
      <c r="D41" s="198"/>
      <c r="E41" s="198"/>
      <c r="F41" s="198"/>
    </row>
    <row r="42" spans="1:16" x14ac:dyDescent="0.25">
      <c r="A42" s="44"/>
      <c r="B42" s="50"/>
      <c r="C42" s="198"/>
      <c r="D42" s="198"/>
      <c r="E42" s="198"/>
      <c r="F42" s="198"/>
    </row>
    <row r="43" spans="1:16" x14ac:dyDescent="0.25">
      <c r="A43" s="35"/>
      <c r="B43" s="186" t="s">
        <v>8</v>
      </c>
      <c r="C43" s="186" t="s">
        <v>9</v>
      </c>
      <c r="D43" s="186" t="s">
        <v>10</v>
      </c>
      <c r="E43" s="186" t="s">
        <v>11</v>
      </c>
      <c r="F43" s="186" t="s">
        <v>12</v>
      </c>
    </row>
    <row r="44" spans="1:16" x14ac:dyDescent="0.25">
      <c r="A44" s="200" t="s">
        <v>40</v>
      </c>
      <c r="B44" s="201"/>
      <c r="C44" s="201"/>
      <c r="D44" s="201"/>
      <c r="E44" s="201"/>
      <c r="F44" s="201"/>
    </row>
    <row r="45" spans="1:16" x14ac:dyDescent="0.25">
      <c r="A45" s="38" t="s">
        <v>267</v>
      </c>
      <c r="B45" s="201"/>
      <c r="C45" s="201"/>
      <c r="D45" s="201"/>
      <c r="E45" s="201"/>
      <c r="F45" s="201"/>
    </row>
    <row r="46" spans="1:16" x14ac:dyDescent="0.25">
      <c r="A46" s="82" t="s">
        <v>260</v>
      </c>
      <c r="B46" s="112"/>
      <c r="C46" s="112"/>
      <c r="D46" s="112"/>
      <c r="E46" s="112"/>
      <c r="F46" s="112"/>
      <c r="O46" s="369"/>
      <c r="P46" s="369"/>
    </row>
    <row r="47" spans="1:16" x14ac:dyDescent="0.25">
      <c r="A47" s="82"/>
      <c r="B47" s="112"/>
      <c r="C47" s="112"/>
      <c r="D47" s="112"/>
      <c r="E47" s="112"/>
      <c r="F47" s="112"/>
      <c r="O47" s="369"/>
      <c r="P47" s="369"/>
    </row>
    <row r="48" spans="1:16" x14ac:dyDescent="0.25">
      <c r="B48" s="112"/>
      <c r="C48" s="112"/>
      <c r="D48" s="112"/>
      <c r="E48" s="112"/>
      <c r="F48" s="112"/>
      <c r="O48" s="369"/>
      <c r="P48" s="369"/>
    </row>
    <row r="49" spans="1:16" x14ac:dyDescent="0.25">
      <c r="A49" s="54"/>
      <c r="B49" s="112"/>
      <c r="C49" s="112"/>
      <c r="D49" s="112"/>
      <c r="E49" s="112"/>
      <c r="F49" s="112"/>
      <c r="O49" s="369"/>
      <c r="P49" s="369"/>
    </row>
    <row r="50" spans="1:16" x14ac:dyDescent="0.25">
      <c r="A50" s="54" t="s">
        <v>261</v>
      </c>
      <c r="B50" s="112"/>
      <c r="C50" s="112"/>
      <c r="D50" s="112"/>
      <c r="E50" s="112"/>
      <c r="F50" s="112"/>
      <c r="O50" s="369"/>
      <c r="P50" s="369"/>
    </row>
    <row r="51" spans="1:16" x14ac:dyDescent="0.25">
      <c r="A51" s="54" t="s">
        <v>262</v>
      </c>
      <c r="B51" s="112"/>
      <c r="C51" s="112"/>
      <c r="D51" s="112"/>
      <c r="E51" s="112"/>
      <c r="F51" s="115"/>
    </row>
    <row r="52" spans="1:16" x14ac:dyDescent="0.25">
      <c r="A52" s="54"/>
      <c r="B52" s="112"/>
      <c r="C52" s="112"/>
      <c r="D52" s="112"/>
      <c r="E52" s="112"/>
      <c r="F52" s="112"/>
      <c r="J52" s="202"/>
      <c r="K52" s="202"/>
      <c r="L52" s="202"/>
      <c r="M52" s="202"/>
      <c r="N52" s="202"/>
    </row>
    <row r="53" spans="1:16" x14ac:dyDescent="0.25">
      <c r="A53" s="54"/>
      <c r="B53" s="88"/>
      <c r="C53" s="112"/>
      <c r="D53" s="112"/>
      <c r="E53" s="115"/>
      <c r="F53" s="112"/>
      <c r="G53" s="116"/>
      <c r="J53" s="202"/>
      <c r="K53" s="202"/>
      <c r="L53" s="202"/>
      <c r="M53" s="202"/>
      <c r="N53" s="202"/>
    </row>
    <row r="54" spans="1:16" x14ac:dyDescent="0.25">
      <c r="A54" s="54"/>
      <c r="B54" s="88"/>
      <c r="C54" s="112"/>
      <c r="E54" s="112"/>
      <c r="F54" s="115"/>
      <c r="G54" s="116"/>
    </row>
    <row r="55" spans="1:16" x14ac:dyDescent="0.25">
      <c r="A55" s="54" t="s">
        <v>80</v>
      </c>
      <c r="B55" s="112"/>
      <c r="C55" s="112"/>
      <c r="D55" s="112"/>
      <c r="E55" s="112"/>
      <c r="F55" s="115"/>
      <c r="J55" s="202"/>
      <c r="K55" s="202"/>
      <c r="L55" s="202"/>
      <c r="M55" s="202"/>
      <c r="N55" s="202"/>
    </row>
    <row r="56" spans="1:16" x14ac:dyDescent="0.25">
      <c r="A56" s="54" t="s">
        <v>263</v>
      </c>
      <c r="B56" s="85"/>
      <c r="C56" s="81"/>
      <c r="D56" s="81"/>
      <c r="E56" s="81"/>
      <c r="F56" s="81"/>
      <c r="J56" s="202"/>
      <c r="K56" s="202"/>
      <c r="L56" s="202"/>
      <c r="M56" s="202"/>
      <c r="N56" s="202"/>
    </row>
    <row r="57" spans="1:16" x14ac:dyDescent="0.25">
      <c r="A57" s="54" t="s">
        <v>268</v>
      </c>
      <c r="B57" s="113"/>
      <c r="C57" s="113"/>
      <c r="E57" s="113"/>
      <c r="F57" s="113"/>
      <c r="J57" s="202"/>
      <c r="K57" s="202"/>
      <c r="L57" s="202"/>
      <c r="M57" s="202"/>
      <c r="N57" s="202"/>
    </row>
    <row r="58" spans="1:16" x14ac:dyDescent="0.25">
      <c r="A58" s="42" t="s">
        <v>39</v>
      </c>
      <c r="B58" s="203">
        <f>SUM(B46:B57)</f>
        <v>0</v>
      </c>
      <c r="C58" s="203">
        <f>SUM(C46:C57)</f>
        <v>0</v>
      </c>
      <c r="D58" s="203">
        <f>SUM(D46:D57)</f>
        <v>0</v>
      </c>
      <c r="E58" s="203">
        <f>SUM(E46:E57)</f>
        <v>0</v>
      </c>
      <c r="F58" s="203">
        <f>SUM(F46:F57)</f>
        <v>0</v>
      </c>
    </row>
    <row r="59" spans="1:16" x14ac:dyDescent="0.25">
      <c r="A59" s="54"/>
      <c r="B59" s="62"/>
      <c r="C59" s="62"/>
      <c r="D59" s="62"/>
      <c r="E59" s="62"/>
      <c r="F59" s="62"/>
    </row>
    <row r="60" spans="1:16" x14ac:dyDescent="0.25">
      <c r="A60" s="43" t="s">
        <v>37</v>
      </c>
      <c r="B60" s="62"/>
      <c r="C60" s="62"/>
      <c r="D60" s="62"/>
      <c r="E60" s="62"/>
      <c r="F60" s="62"/>
    </row>
    <row r="61" spans="1:16" x14ac:dyDescent="0.25">
      <c r="A61" s="44" t="s">
        <v>139</v>
      </c>
      <c r="B61" s="81"/>
      <c r="C61" s="81"/>
      <c r="D61" s="81"/>
      <c r="E61" s="81"/>
      <c r="F61" s="81"/>
    </row>
    <row r="62" spans="1:16" x14ac:dyDescent="0.25">
      <c r="A62" s="44" t="s">
        <v>81</v>
      </c>
      <c r="B62" s="81"/>
      <c r="C62" s="81"/>
      <c r="D62" s="81"/>
      <c r="E62" s="81"/>
      <c r="F62" s="81"/>
    </row>
    <row r="63" spans="1:16" x14ac:dyDescent="0.25">
      <c r="A63" s="44" t="s">
        <v>82</v>
      </c>
      <c r="B63" s="81"/>
      <c r="C63" s="81"/>
      <c r="D63" s="81"/>
      <c r="E63" s="81"/>
      <c r="F63" s="81"/>
    </row>
    <row r="64" spans="1:16" hidden="1" x14ac:dyDescent="0.25">
      <c r="A64" s="44" t="s">
        <v>83</v>
      </c>
      <c r="B64" s="81"/>
      <c r="C64" s="81"/>
      <c r="D64" s="81"/>
      <c r="E64" s="81"/>
      <c r="F64" s="81"/>
    </row>
    <row r="65" spans="1:6" x14ac:dyDescent="0.25">
      <c r="A65" s="44" t="s">
        <v>97</v>
      </c>
      <c r="B65" s="81"/>
      <c r="C65" s="81"/>
      <c r="D65" s="81"/>
      <c r="E65" s="81"/>
      <c r="F65" s="81"/>
    </row>
    <row r="66" spans="1:6" x14ac:dyDescent="0.25">
      <c r="A66" s="44" t="s">
        <v>85</v>
      </c>
      <c r="B66" s="81"/>
      <c r="C66" s="81"/>
      <c r="D66" s="81"/>
      <c r="E66" s="81"/>
      <c r="F66" s="81"/>
    </row>
    <row r="67" spans="1:6" x14ac:dyDescent="0.25">
      <c r="A67" s="44" t="s">
        <v>269</v>
      </c>
      <c r="B67" s="81"/>
      <c r="C67" s="81"/>
      <c r="D67" s="81"/>
      <c r="E67" s="81"/>
      <c r="F67" s="81"/>
    </row>
    <row r="68" spans="1:6" x14ac:dyDescent="0.25">
      <c r="A68" s="44" t="s">
        <v>86</v>
      </c>
      <c r="B68" s="81"/>
      <c r="C68" s="81"/>
      <c r="D68" s="81"/>
      <c r="E68" s="81"/>
      <c r="F68" s="81"/>
    </row>
    <row r="69" spans="1:6" x14ac:dyDescent="0.25">
      <c r="A69" s="119" t="s">
        <v>265</v>
      </c>
      <c r="B69" s="117">
        <v>0</v>
      </c>
      <c r="C69" s="118">
        <f>B69*1.03</f>
        <v>0</v>
      </c>
      <c r="D69" s="118">
        <f t="shared" ref="D69:F69" si="1">C69*1.03</f>
        <v>0</v>
      </c>
      <c r="E69" s="118">
        <f t="shared" si="1"/>
        <v>0</v>
      </c>
      <c r="F69" s="118">
        <f t="shared" si="1"/>
        <v>0</v>
      </c>
    </row>
    <row r="70" spans="1:6" x14ac:dyDescent="0.25">
      <c r="A70" s="42" t="s">
        <v>38</v>
      </c>
      <c r="B70" s="65">
        <f>SUM(B61:B69)</f>
        <v>0</v>
      </c>
      <c r="C70" s="113">
        <f>SUM(C61:C69)</f>
        <v>0</v>
      </c>
      <c r="D70" s="113">
        <f>SUM(D61:D69)</f>
        <v>0</v>
      </c>
      <c r="E70" s="113">
        <f>SUM(E61:E69)</f>
        <v>0</v>
      </c>
      <c r="F70" s="113">
        <f>SUM(F61:F69)</f>
        <v>0</v>
      </c>
    </row>
    <row r="71" spans="1:6" ht="15.75" customHeight="1" x14ac:dyDescent="0.25">
      <c r="A71" s="51" t="s">
        <v>43</v>
      </c>
      <c r="B71" s="46"/>
      <c r="C71" s="113"/>
      <c r="D71" s="113"/>
      <c r="E71" s="113"/>
      <c r="F71" s="113"/>
    </row>
    <row r="72" spans="1:6" x14ac:dyDescent="0.25">
      <c r="A72" s="51"/>
      <c r="B72" s="46"/>
      <c r="C72" s="113"/>
      <c r="D72" s="113"/>
      <c r="E72" s="113"/>
      <c r="F72" s="113"/>
    </row>
    <row r="73" spans="1:6" hidden="1" x14ac:dyDescent="0.25">
      <c r="A73" s="51" t="s">
        <v>270</v>
      </c>
      <c r="B73" s="46"/>
      <c r="C73" s="113"/>
      <c r="D73" s="113"/>
      <c r="E73" s="113"/>
      <c r="F73" s="113"/>
    </row>
    <row r="74" spans="1:6" hidden="1" x14ac:dyDescent="0.25">
      <c r="A74" s="52" t="s">
        <v>62</v>
      </c>
      <c r="B74" s="46"/>
      <c r="C74" s="113"/>
      <c r="D74" s="113"/>
      <c r="E74" s="113"/>
      <c r="F74" s="113"/>
    </row>
    <row r="75" spans="1:6" hidden="1" x14ac:dyDescent="0.25">
      <c r="A75" s="52" t="s">
        <v>79</v>
      </c>
      <c r="B75" s="46"/>
      <c r="C75" s="113"/>
      <c r="D75" s="113"/>
      <c r="E75" s="113"/>
      <c r="F75" s="113"/>
    </row>
    <row r="76" spans="1:6" hidden="1" x14ac:dyDescent="0.25">
      <c r="A76" s="52" t="s">
        <v>92</v>
      </c>
      <c r="B76" s="46"/>
      <c r="C76" s="113"/>
      <c r="D76" s="113"/>
      <c r="E76" s="113"/>
      <c r="F76" s="113"/>
    </row>
    <row r="77" spans="1:6" hidden="1" x14ac:dyDescent="0.25">
      <c r="A77" s="52" t="s">
        <v>93</v>
      </c>
      <c r="B77" s="46"/>
      <c r="C77" s="113"/>
      <c r="D77" s="113"/>
      <c r="E77" s="113"/>
      <c r="F77" s="113"/>
    </row>
    <row r="78" spans="1:6" x14ac:dyDescent="0.25">
      <c r="A78" s="120" t="s">
        <v>142</v>
      </c>
      <c r="B78" s="121"/>
      <c r="C78" s="121"/>
      <c r="D78" s="121"/>
      <c r="E78" s="121"/>
      <c r="F78" s="121"/>
    </row>
    <row r="79" spans="1:6" x14ac:dyDescent="0.25">
      <c r="A79" s="122" t="s">
        <v>141</v>
      </c>
      <c r="B79" s="121"/>
      <c r="C79" s="121"/>
      <c r="D79" s="121"/>
      <c r="E79" s="121"/>
      <c r="F79" s="121"/>
    </row>
    <row r="80" spans="1:6" ht="18" customHeight="1" x14ac:dyDescent="0.25">
      <c r="A80" s="51"/>
      <c r="B80" s="46"/>
      <c r="C80" s="113"/>
      <c r="D80" s="113"/>
      <c r="E80" s="113"/>
      <c r="F80" s="113"/>
    </row>
    <row r="81" spans="1:6" x14ac:dyDescent="0.25">
      <c r="A81" s="42" t="s">
        <v>103</v>
      </c>
      <c r="B81" s="67">
        <f>B58+B70+B79</f>
        <v>0</v>
      </c>
      <c r="C81" s="67">
        <f>C58+C70+C79</f>
        <v>0</v>
      </c>
      <c r="D81" s="67">
        <f>D58+D70+D79</f>
        <v>0</v>
      </c>
      <c r="E81" s="67">
        <f>E58+E70+E79</f>
        <v>0</v>
      </c>
      <c r="F81" s="67">
        <f>F58+F70+F79</f>
        <v>0</v>
      </c>
    </row>
    <row r="82" spans="1:6" x14ac:dyDescent="0.25">
      <c r="A82" s="47" t="s">
        <v>41</v>
      </c>
      <c r="B82" s="68"/>
      <c r="C82" s="113"/>
      <c r="D82" s="113"/>
      <c r="E82" s="113"/>
      <c r="F82" s="113"/>
    </row>
    <row r="83" spans="1:6" x14ac:dyDescent="0.25">
      <c r="A83" s="54" t="s">
        <v>271</v>
      </c>
      <c r="B83" s="86">
        <v>0.25</v>
      </c>
      <c r="C83" s="86">
        <v>0.25</v>
      </c>
      <c r="D83" s="86">
        <v>0.25</v>
      </c>
      <c r="E83" s="86">
        <v>0.25</v>
      </c>
      <c r="F83" s="86">
        <v>0.25</v>
      </c>
    </row>
    <row r="84" spans="1:6" x14ac:dyDescent="0.25">
      <c r="A84" s="204" t="s">
        <v>7</v>
      </c>
      <c r="B84" s="67">
        <f>(B38*B83)*0.73</f>
        <v>0</v>
      </c>
      <c r="C84" s="67">
        <f t="shared" ref="C84:F84" si="2">(C38*C83)*0.73</f>
        <v>0</v>
      </c>
      <c r="D84" s="67">
        <f t="shared" si="2"/>
        <v>0</v>
      </c>
      <c r="E84" s="67">
        <f t="shared" si="2"/>
        <v>0</v>
      </c>
      <c r="F84" s="67">
        <f t="shared" si="2"/>
        <v>0</v>
      </c>
    </row>
    <row r="85" spans="1:6" x14ac:dyDescent="0.25">
      <c r="A85" s="204"/>
      <c r="B85" s="80"/>
      <c r="C85" s="113"/>
      <c r="D85" s="113"/>
      <c r="E85" s="113"/>
      <c r="F85" s="113"/>
    </row>
    <row r="86" spans="1:6" x14ac:dyDescent="0.25">
      <c r="A86" s="57" t="s">
        <v>42</v>
      </c>
      <c r="B86" s="66">
        <f>B81+B84</f>
        <v>0</v>
      </c>
      <c r="C86" s="66">
        <f>C81+C84</f>
        <v>0</v>
      </c>
      <c r="D86" s="66">
        <f>D81+D84</f>
        <v>0</v>
      </c>
      <c r="E86" s="66">
        <f>E81+E84</f>
        <v>0</v>
      </c>
      <c r="F86" s="66">
        <f>F81+F84</f>
        <v>0</v>
      </c>
    </row>
    <row r="87" spans="1:6" x14ac:dyDescent="0.25">
      <c r="A87" s="35" t="s">
        <v>99</v>
      </c>
      <c r="B87" s="89">
        <f>B86*1.25</f>
        <v>0</v>
      </c>
      <c r="C87" s="89">
        <f>C86*1.25</f>
        <v>0</v>
      </c>
      <c r="D87" s="89">
        <f>D86*1.25</f>
        <v>0</v>
      </c>
      <c r="E87" s="89">
        <f>E86*1.25</f>
        <v>0</v>
      </c>
      <c r="F87" s="89">
        <f>F86*1.25</f>
        <v>0</v>
      </c>
    </row>
    <row r="88" spans="1:6" x14ac:dyDescent="0.25">
      <c r="A88" s="35" t="s">
        <v>120</v>
      </c>
      <c r="B88" s="89">
        <f>B86*0.75</f>
        <v>0</v>
      </c>
      <c r="C88" s="89">
        <f>C86*0.75</f>
        <v>0</v>
      </c>
      <c r="D88" s="89">
        <f>D86*0.75</f>
        <v>0</v>
      </c>
      <c r="E88" s="89">
        <f>E86*0.75</f>
        <v>0</v>
      </c>
      <c r="F88" s="89">
        <f>F86*0.75</f>
        <v>0</v>
      </c>
    </row>
    <row r="89" spans="1:6" x14ac:dyDescent="0.25">
      <c r="A89" s="69"/>
      <c r="B89" s="66"/>
      <c r="C89" s="66"/>
      <c r="D89" s="66"/>
      <c r="E89" s="66"/>
      <c r="F89" s="66"/>
    </row>
    <row r="90" spans="1:6" x14ac:dyDescent="0.25">
      <c r="A90" s="82" t="s">
        <v>90</v>
      </c>
      <c r="B90" s="114">
        <f>B38</f>
        <v>0</v>
      </c>
      <c r="C90" s="114">
        <f>C38</f>
        <v>0</v>
      </c>
      <c r="D90" s="114">
        <f>D38</f>
        <v>0</v>
      </c>
      <c r="E90" s="114">
        <f>E38</f>
        <v>0</v>
      </c>
      <c r="F90" s="114">
        <f>F38</f>
        <v>0</v>
      </c>
    </row>
    <row r="91" spans="1:6" x14ac:dyDescent="0.25">
      <c r="A91" s="54" t="s">
        <v>137</v>
      </c>
      <c r="B91" s="114">
        <f>B90-B86</f>
        <v>0</v>
      </c>
      <c r="C91" s="114">
        <f>C90-C86</f>
        <v>0</v>
      </c>
      <c r="D91" s="114">
        <f>D90-D86</f>
        <v>0</v>
      </c>
      <c r="E91" s="114">
        <f>E90-E86</f>
        <v>0</v>
      </c>
      <c r="F91" s="114">
        <f>F90-F86</f>
        <v>0</v>
      </c>
    </row>
    <row r="92" spans="1:6" x14ac:dyDescent="0.25">
      <c r="A92" s="54" t="s">
        <v>138</v>
      </c>
      <c r="B92" s="114">
        <f>B91</f>
        <v>0</v>
      </c>
      <c r="C92" s="205">
        <f>B92+C91</f>
        <v>0</v>
      </c>
      <c r="D92" s="205">
        <f>C92+D91</f>
        <v>0</v>
      </c>
      <c r="E92" s="205">
        <f>D92+E91</f>
        <v>0</v>
      </c>
      <c r="F92" s="205">
        <f>E92+F91</f>
        <v>0</v>
      </c>
    </row>
    <row r="93" spans="1:6" x14ac:dyDescent="0.25">
      <c r="A93" s="54"/>
      <c r="B93" s="46"/>
      <c r="C93" s="206"/>
      <c r="D93" s="206"/>
      <c r="E93" s="206"/>
      <c r="F93" s="206"/>
    </row>
    <row r="94" spans="1:6" x14ac:dyDescent="0.25">
      <c r="A94" s="176"/>
      <c r="B94" s="207"/>
      <c r="C94" s="208"/>
      <c r="D94" s="208"/>
      <c r="E94" s="208"/>
      <c r="F94" s="208"/>
    </row>
    <row r="95" spans="1:6" ht="75.75" customHeight="1" x14ac:dyDescent="0.25">
      <c r="A95" s="209" t="s">
        <v>266</v>
      </c>
      <c r="B95" s="209"/>
      <c r="C95" s="209"/>
      <c r="D95" s="209"/>
      <c r="E95" s="209"/>
      <c r="F95" s="209"/>
    </row>
    <row r="96" spans="1:6" x14ac:dyDescent="0.25">
      <c r="A96" s="176"/>
      <c r="B96" s="207"/>
      <c r="C96" s="210"/>
      <c r="D96" s="210"/>
      <c r="E96" s="210"/>
      <c r="F96" s="210"/>
    </row>
    <row r="97" spans="1:6" x14ac:dyDescent="0.25">
      <c r="A97" s="176"/>
      <c r="B97" s="207"/>
      <c r="C97" s="210"/>
      <c r="D97" s="210"/>
      <c r="E97" s="210"/>
      <c r="F97" s="210"/>
    </row>
    <row r="98" spans="1:6" x14ac:dyDescent="0.25">
      <c r="A98" s="176"/>
      <c r="B98" s="207"/>
      <c r="C98" s="210"/>
      <c r="D98" s="210"/>
      <c r="E98" s="210"/>
      <c r="F98" s="210"/>
    </row>
    <row r="99" spans="1:6" x14ac:dyDescent="0.25">
      <c r="A99" s="176"/>
      <c r="B99" s="208"/>
      <c r="C99" s="207"/>
      <c r="D99" s="208"/>
      <c r="E99" s="208"/>
      <c r="F99" s="208"/>
    </row>
    <row r="100" spans="1:6" x14ac:dyDescent="0.25">
      <c r="A100" s="176"/>
      <c r="B100" s="208"/>
      <c r="C100" s="207"/>
      <c r="D100" s="208"/>
      <c r="E100" s="208"/>
      <c r="F100" s="208"/>
    </row>
    <row r="101" spans="1:6" x14ac:dyDescent="0.25">
      <c r="A101" s="211"/>
      <c r="B101" s="375"/>
      <c r="C101" s="375"/>
      <c r="D101" s="208"/>
      <c r="E101" s="376"/>
      <c r="F101" s="376"/>
    </row>
    <row r="102" spans="1:6" x14ac:dyDescent="0.25">
      <c r="A102" s="176"/>
      <c r="B102" s="374"/>
      <c r="C102" s="374"/>
      <c r="D102" s="212"/>
      <c r="E102" s="176"/>
      <c r="F102" s="213"/>
    </row>
    <row r="103" spans="1:6" x14ac:dyDescent="0.25">
      <c r="A103" s="176"/>
      <c r="B103" s="374"/>
      <c r="C103" s="374"/>
      <c r="D103" s="208"/>
      <c r="E103" s="176"/>
      <c r="F103" s="213"/>
    </row>
    <row r="104" spans="1:6" x14ac:dyDescent="0.25">
      <c r="A104" s="176"/>
      <c r="B104" s="374"/>
      <c r="C104" s="374"/>
      <c r="D104" s="208"/>
      <c r="E104" s="176"/>
      <c r="F104" s="213"/>
    </row>
    <row r="105" spans="1:6" x14ac:dyDescent="0.25">
      <c r="A105" s="176"/>
      <c r="B105" s="374"/>
      <c r="C105" s="374"/>
      <c r="D105" s="208"/>
      <c r="E105" s="176"/>
      <c r="F105" s="213"/>
    </row>
    <row r="106" spans="1:6" x14ac:dyDescent="0.25">
      <c r="A106" s="214"/>
      <c r="B106" s="374"/>
      <c r="C106" s="374"/>
      <c r="D106" s="208"/>
      <c r="E106" s="176"/>
      <c r="F106" s="176"/>
    </row>
    <row r="107" spans="1:6" x14ac:dyDescent="0.25">
      <c r="A107" s="176"/>
      <c r="B107" s="208"/>
      <c r="C107" s="208"/>
      <c r="D107" s="208"/>
      <c r="E107" s="208"/>
      <c r="F107" s="208"/>
    </row>
    <row r="108" spans="1:6" x14ac:dyDescent="0.25">
      <c r="A108" s="215"/>
      <c r="B108" s="215"/>
      <c r="C108" s="208"/>
      <c r="D108" s="176"/>
    </row>
    <row r="109" spans="1:6" x14ac:dyDescent="0.25">
      <c r="A109" s="216"/>
      <c r="B109" s="217"/>
      <c r="C109" s="218"/>
      <c r="D109" s="176"/>
    </row>
    <row r="110" spans="1:6" x14ac:dyDescent="0.25">
      <c r="A110" s="216"/>
      <c r="B110" s="217"/>
      <c r="C110" s="208"/>
      <c r="D110" s="176"/>
    </row>
    <row r="111" spans="1:6" x14ac:dyDescent="0.25">
      <c r="A111" s="216"/>
      <c r="B111" s="217"/>
      <c r="C111" s="208"/>
      <c r="D111" s="176"/>
    </row>
    <row r="112" spans="1:6" x14ac:dyDescent="0.25">
      <c r="A112" s="216"/>
      <c r="B112" s="217"/>
      <c r="C112" s="208"/>
      <c r="D112" s="176"/>
    </row>
  </sheetData>
  <mergeCells count="9">
    <mergeCell ref="O46:P50"/>
    <mergeCell ref="A1:F2"/>
    <mergeCell ref="B105:C105"/>
    <mergeCell ref="B106:C106"/>
    <mergeCell ref="B101:C101"/>
    <mergeCell ref="E101:F101"/>
    <mergeCell ref="B102:C102"/>
    <mergeCell ref="B103:C103"/>
    <mergeCell ref="B104:C104"/>
  </mergeCells>
  <phoneticPr fontId="23" type="noConversion"/>
  <printOptions horizontalCentered="1" verticalCentered="1"/>
  <pageMargins left="0.7" right="0.7" top="0.75" bottom="0.75" header="0.3" footer="0.3"/>
  <pageSetup scale="58" fitToHeight="2" orientation="landscape" horizontalDpi="300" verticalDpi="300" r:id="rId1"/>
  <rowBreaks count="1" manualBreakCount="1">
    <brk id="4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R38"/>
  <sheetViews>
    <sheetView topLeftCell="B1" zoomScaleNormal="100" zoomScalePageLayoutView="88" workbookViewId="0">
      <selection activeCell="R14" sqref="R14"/>
    </sheetView>
  </sheetViews>
  <sheetFormatPr defaultRowHeight="15" x14ac:dyDescent="0.25"/>
  <cols>
    <col min="1" max="1" width="3.42578125" customWidth="1"/>
    <col min="2" max="2" width="40.140625" bestFit="1" customWidth="1"/>
    <col min="3" max="3" width="11.85546875" bestFit="1" customWidth="1"/>
    <col min="4" max="4" width="10" bestFit="1" customWidth="1"/>
    <col min="5" max="5" width="7.5703125" bestFit="1" customWidth="1"/>
    <col min="6" max="6" width="12" bestFit="1" customWidth="1"/>
    <col min="7" max="7" width="10" bestFit="1" customWidth="1"/>
    <col min="8" max="8" width="7.5703125" bestFit="1" customWidth="1"/>
    <col min="9" max="9" width="12" bestFit="1" customWidth="1"/>
    <col min="10" max="10" width="10" bestFit="1" customWidth="1"/>
    <col min="11" max="11" width="7.5703125" bestFit="1" customWidth="1"/>
    <col min="12" max="12" width="12" bestFit="1" customWidth="1"/>
    <col min="13" max="13" width="10" bestFit="1" customWidth="1"/>
    <col min="14" max="14" width="7.5703125" bestFit="1" customWidth="1"/>
    <col min="15" max="15" width="12" bestFit="1" customWidth="1"/>
    <col min="16" max="16" width="10" bestFit="1" customWidth="1"/>
    <col min="17" max="17" width="7.5703125" bestFit="1" customWidth="1"/>
  </cols>
  <sheetData>
    <row r="1" spans="2:18" ht="18.75" customHeight="1" x14ac:dyDescent="0.25">
      <c r="B1" s="391" t="s">
        <v>294</v>
      </c>
      <c r="C1" s="391"/>
      <c r="D1" s="391"/>
      <c r="E1" s="391"/>
      <c r="F1" s="391"/>
      <c r="G1" s="391"/>
      <c r="H1" s="391"/>
      <c r="I1" s="391"/>
      <c r="J1" s="391"/>
      <c r="K1" s="391"/>
      <c r="L1" s="391"/>
      <c r="M1" s="391"/>
      <c r="N1" s="391"/>
      <c r="O1" s="391"/>
      <c r="P1" s="391"/>
      <c r="Q1" s="391"/>
    </row>
    <row r="2" spans="2:18" ht="15.75" customHeight="1" x14ac:dyDescent="0.25">
      <c r="B2" s="392"/>
      <c r="C2" s="392"/>
      <c r="D2" s="392"/>
      <c r="E2" s="392"/>
      <c r="F2" s="392"/>
      <c r="G2" s="392"/>
      <c r="H2" s="392"/>
      <c r="I2" s="392"/>
      <c r="J2" s="392"/>
      <c r="K2" s="392"/>
      <c r="L2" s="392"/>
      <c r="M2" s="392"/>
      <c r="N2" s="392"/>
      <c r="O2" s="392"/>
      <c r="P2" s="392"/>
      <c r="Q2" s="392"/>
    </row>
    <row r="3" spans="2:18" ht="12.75" customHeight="1" x14ac:dyDescent="0.25">
      <c r="B3" s="58"/>
      <c r="C3" s="58"/>
      <c r="D3" s="58"/>
      <c r="E3" s="58"/>
      <c r="F3" s="58"/>
      <c r="G3" s="58"/>
      <c r="H3" s="58"/>
      <c r="I3" s="58"/>
      <c r="J3" s="58"/>
      <c r="K3" s="58"/>
      <c r="L3" s="58"/>
      <c r="M3" s="58"/>
      <c r="N3" s="58"/>
      <c r="O3" s="58"/>
      <c r="P3" s="58"/>
      <c r="Q3" s="58"/>
    </row>
    <row r="4" spans="2:18" x14ac:dyDescent="0.25">
      <c r="B4" s="4"/>
      <c r="C4" s="395" t="s">
        <v>0</v>
      </c>
      <c r="D4" s="396"/>
      <c r="E4" s="397"/>
      <c r="F4" s="395" t="s">
        <v>1</v>
      </c>
      <c r="G4" s="396"/>
      <c r="H4" s="397"/>
      <c r="I4" s="395" t="s">
        <v>2</v>
      </c>
      <c r="J4" s="396"/>
      <c r="K4" s="397"/>
      <c r="L4" s="395" t="s">
        <v>3</v>
      </c>
      <c r="M4" s="396"/>
      <c r="N4" s="397"/>
      <c r="O4" s="395" t="s">
        <v>4</v>
      </c>
      <c r="P4" s="396"/>
      <c r="Q4" s="397"/>
    </row>
    <row r="5" spans="2:18" x14ac:dyDescent="0.25">
      <c r="B5" s="9" t="s">
        <v>34</v>
      </c>
      <c r="C5" s="297" t="s">
        <v>31</v>
      </c>
      <c r="D5" s="299" t="s">
        <v>32</v>
      </c>
      <c r="E5" s="301" t="s">
        <v>30</v>
      </c>
      <c r="F5" s="297" t="s">
        <v>31</v>
      </c>
      <c r="G5" s="299" t="s">
        <v>32</v>
      </c>
      <c r="H5" s="301" t="s">
        <v>30</v>
      </c>
      <c r="I5" s="297" t="s">
        <v>31</v>
      </c>
      <c r="J5" s="299" t="s">
        <v>32</v>
      </c>
      <c r="K5" s="301" t="s">
        <v>30</v>
      </c>
      <c r="L5" s="297" t="s">
        <v>31</v>
      </c>
      <c r="M5" s="299" t="s">
        <v>32</v>
      </c>
      <c r="N5" s="301" t="s">
        <v>30</v>
      </c>
      <c r="O5" s="297" t="s">
        <v>31</v>
      </c>
      <c r="P5" s="299" t="s">
        <v>32</v>
      </c>
      <c r="Q5" s="301" t="s">
        <v>30</v>
      </c>
    </row>
    <row r="6" spans="2:18" x14ac:dyDescent="0.25">
      <c r="B6" s="177" t="s">
        <v>283</v>
      </c>
      <c r="C6" s="151">
        <v>0</v>
      </c>
      <c r="D6" s="151">
        <v>0</v>
      </c>
      <c r="E6" s="151">
        <v>0</v>
      </c>
      <c r="F6" s="151">
        <v>0</v>
      </c>
      <c r="G6" s="151">
        <v>0</v>
      </c>
      <c r="H6" s="151">
        <v>0</v>
      </c>
      <c r="I6" s="151">
        <v>0</v>
      </c>
      <c r="J6" s="151">
        <v>0</v>
      </c>
      <c r="K6" s="151">
        <v>0</v>
      </c>
      <c r="L6" s="151">
        <v>0</v>
      </c>
      <c r="M6" s="151">
        <v>0</v>
      </c>
      <c r="N6" s="151">
        <v>0</v>
      </c>
      <c r="O6" s="151">
        <v>0</v>
      </c>
      <c r="P6" s="151">
        <v>0</v>
      </c>
      <c r="Q6" s="151">
        <v>0</v>
      </c>
      <c r="R6" s="296"/>
    </row>
    <row r="7" spans="2:18" ht="13.5" customHeight="1" x14ac:dyDescent="0.25">
      <c r="B7" s="184" t="s">
        <v>284</v>
      </c>
      <c r="C7" s="288"/>
      <c r="D7" s="288"/>
      <c r="E7" s="288"/>
      <c r="F7" s="64">
        <f>ROUND(C6*D24,0)</f>
        <v>0</v>
      </c>
      <c r="G7" s="64">
        <f>ROUND(D6*D26,0)</f>
        <v>0</v>
      </c>
      <c r="H7" s="64">
        <f>ROUND(E6*D28,0)</f>
        <v>0</v>
      </c>
      <c r="I7" s="64">
        <f>ROUND(SUM(F6*D24,C6*E24),0)</f>
        <v>0</v>
      </c>
      <c r="J7" s="64">
        <f>ROUND(SUM(G6*D26,D6*E26),0)</f>
        <v>0</v>
      </c>
      <c r="K7" s="64">
        <f>ROUND(SUM(H6*D28,E6*E28),0)</f>
        <v>0</v>
      </c>
      <c r="L7" s="64">
        <f>ROUND(SUM(I6*D24,F6*E24,C6*F24),0)</f>
        <v>0</v>
      </c>
      <c r="M7" s="64">
        <f>ROUND(SUM(J6*D26,G6*E26,D6*F26),0)</f>
        <v>0</v>
      </c>
      <c r="N7" s="64">
        <f>ROUND(SUM(D28*K6,H6*E28, E6*F28),0)</f>
        <v>0</v>
      </c>
      <c r="O7" s="64">
        <f>ROUND(SUM(L6*D24,I6*E24,F6*F24,C6*G24),0)</f>
        <v>0</v>
      </c>
      <c r="P7" s="64">
        <f>ROUND(SUM(M6*D26,J6*E26,G6*F26,D6*G26),0)</f>
        <v>0</v>
      </c>
      <c r="Q7" s="64">
        <f>ROUND(SUM(N6*D28,K6*E28,H6*F28,E6*G28),0)</f>
        <v>0</v>
      </c>
    </row>
    <row r="8" spans="2:18" x14ac:dyDescent="0.25">
      <c r="B8" s="5" t="s">
        <v>29</v>
      </c>
      <c r="C8" s="64">
        <f>SUM(C6,C7)</f>
        <v>0</v>
      </c>
      <c r="D8" s="64">
        <f t="shared" ref="D8:Q8" si="0">SUM(D6,D7)</f>
        <v>0</v>
      </c>
      <c r="E8" s="64">
        <f t="shared" si="0"/>
        <v>0</v>
      </c>
      <c r="F8" s="64">
        <f t="shared" si="0"/>
        <v>0</v>
      </c>
      <c r="G8" s="64">
        <f t="shared" si="0"/>
        <v>0</v>
      </c>
      <c r="H8" s="64">
        <f t="shared" si="0"/>
        <v>0</v>
      </c>
      <c r="I8" s="64">
        <f t="shared" si="0"/>
        <v>0</v>
      </c>
      <c r="J8" s="64">
        <f t="shared" si="0"/>
        <v>0</v>
      </c>
      <c r="K8" s="64">
        <f t="shared" si="0"/>
        <v>0</v>
      </c>
      <c r="L8" s="64">
        <f t="shared" si="0"/>
        <v>0</v>
      </c>
      <c r="M8" s="64">
        <f t="shared" si="0"/>
        <v>0</v>
      </c>
      <c r="N8" s="64">
        <f t="shared" si="0"/>
        <v>0</v>
      </c>
      <c r="O8" s="64">
        <f t="shared" si="0"/>
        <v>0</v>
      </c>
      <c r="P8" s="64">
        <f t="shared" si="0"/>
        <v>0</v>
      </c>
      <c r="Q8" s="64">
        <f t="shared" si="0"/>
        <v>0</v>
      </c>
    </row>
    <row r="9" spans="2:18" x14ac:dyDescent="0.25">
      <c r="B9" s="5" t="s">
        <v>28</v>
      </c>
      <c r="C9" s="5">
        <f>C8*18</f>
        <v>0</v>
      </c>
      <c r="D9" s="64">
        <f t="shared" ref="D9:Q9" si="1">D8*18</f>
        <v>0</v>
      </c>
      <c r="E9" s="64">
        <f t="shared" si="1"/>
        <v>0</v>
      </c>
      <c r="F9" s="64">
        <f t="shared" si="1"/>
        <v>0</v>
      </c>
      <c r="G9" s="64">
        <f t="shared" si="1"/>
        <v>0</v>
      </c>
      <c r="H9" s="64">
        <f t="shared" si="1"/>
        <v>0</v>
      </c>
      <c r="I9" s="64">
        <f t="shared" si="1"/>
        <v>0</v>
      </c>
      <c r="J9" s="64">
        <f t="shared" si="1"/>
        <v>0</v>
      </c>
      <c r="K9" s="64">
        <f t="shared" si="1"/>
        <v>0</v>
      </c>
      <c r="L9" s="64">
        <f t="shared" si="1"/>
        <v>0</v>
      </c>
      <c r="M9" s="64">
        <f t="shared" si="1"/>
        <v>0</v>
      </c>
      <c r="N9" s="64">
        <f t="shared" si="1"/>
        <v>0</v>
      </c>
      <c r="O9" s="64">
        <f t="shared" si="1"/>
        <v>0</v>
      </c>
      <c r="P9" s="64">
        <f t="shared" si="1"/>
        <v>0</v>
      </c>
      <c r="Q9" s="64">
        <f t="shared" si="1"/>
        <v>0</v>
      </c>
    </row>
    <row r="10" spans="2:18" x14ac:dyDescent="0.25">
      <c r="B10" s="6" t="s">
        <v>27</v>
      </c>
      <c r="C10" s="108">
        <f>C9/18</f>
        <v>0</v>
      </c>
      <c r="D10" s="108">
        <f t="shared" ref="D10:Q10" si="2">D9/18</f>
        <v>0</v>
      </c>
      <c r="E10" s="108">
        <f t="shared" si="2"/>
        <v>0</v>
      </c>
      <c r="F10" s="108">
        <f t="shared" si="2"/>
        <v>0</v>
      </c>
      <c r="G10" s="108">
        <f t="shared" si="2"/>
        <v>0</v>
      </c>
      <c r="H10" s="108">
        <f t="shared" si="2"/>
        <v>0</v>
      </c>
      <c r="I10" s="108">
        <f t="shared" si="2"/>
        <v>0</v>
      </c>
      <c r="J10" s="108">
        <f t="shared" si="2"/>
        <v>0</v>
      </c>
      <c r="K10" s="108">
        <f t="shared" si="2"/>
        <v>0</v>
      </c>
      <c r="L10" s="108">
        <f t="shared" si="2"/>
        <v>0</v>
      </c>
      <c r="M10" s="108">
        <f t="shared" si="2"/>
        <v>0</v>
      </c>
      <c r="N10" s="108">
        <f t="shared" si="2"/>
        <v>0</v>
      </c>
      <c r="O10" s="108">
        <f t="shared" si="2"/>
        <v>0</v>
      </c>
      <c r="P10" s="108">
        <f t="shared" si="2"/>
        <v>0</v>
      </c>
      <c r="Q10" s="108">
        <f t="shared" si="2"/>
        <v>0</v>
      </c>
    </row>
    <row r="11" spans="2:18" x14ac:dyDescent="0.25">
      <c r="B11" s="393" t="s">
        <v>282</v>
      </c>
      <c r="C11" s="394"/>
      <c r="D11" s="394"/>
      <c r="E11" s="394"/>
      <c r="F11" s="394"/>
      <c r="G11" s="16"/>
      <c r="H11" s="16"/>
      <c r="I11" s="16"/>
      <c r="J11" s="16"/>
      <c r="K11" s="16"/>
      <c r="L11" s="17"/>
      <c r="M11" s="17"/>
      <c r="N11" s="17"/>
      <c r="O11" s="17"/>
      <c r="P11" s="17"/>
      <c r="Q11" s="17"/>
    </row>
    <row r="12" spans="2:18" s="8" customFormat="1" x14ac:dyDescent="0.25">
      <c r="B12" s="13"/>
      <c r="C12" s="395" t="s">
        <v>0</v>
      </c>
      <c r="D12" s="396"/>
      <c r="E12" s="397"/>
      <c r="F12" s="395" t="s">
        <v>1</v>
      </c>
      <c r="G12" s="396"/>
      <c r="H12" s="397"/>
      <c r="I12" s="395" t="s">
        <v>2</v>
      </c>
      <c r="J12" s="396"/>
      <c r="K12" s="397"/>
      <c r="L12" s="395" t="s">
        <v>3</v>
      </c>
      <c r="M12" s="396"/>
      <c r="N12" s="397"/>
      <c r="O12" s="395" t="s">
        <v>4</v>
      </c>
      <c r="P12" s="396"/>
      <c r="Q12" s="397"/>
    </row>
    <row r="13" spans="2:18" x14ac:dyDescent="0.25">
      <c r="B13" s="59" t="s">
        <v>35</v>
      </c>
      <c r="C13" s="298" t="s">
        <v>31</v>
      </c>
      <c r="D13" s="300" t="s">
        <v>32</v>
      </c>
      <c r="E13" s="302" t="s">
        <v>30</v>
      </c>
      <c r="F13" s="298" t="s">
        <v>31</v>
      </c>
      <c r="G13" s="300" t="s">
        <v>32</v>
      </c>
      <c r="H13" s="302" t="s">
        <v>30</v>
      </c>
      <c r="I13" s="298" t="s">
        <v>31</v>
      </c>
      <c r="J13" s="300" t="s">
        <v>32</v>
      </c>
      <c r="K13" s="302" t="s">
        <v>30</v>
      </c>
      <c r="L13" s="298" t="s">
        <v>31</v>
      </c>
      <c r="M13" s="300" t="s">
        <v>32</v>
      </c>
      <c r="N13" s="302" t="s">
        <v>30</v>
      </c>
      <c r="O13" s="298" t="s">
        <v>31</v>
      </c>
      <c r="P13" s="300" t="s">
        <v>32</v>
      </c>
      <c r="Q13" s="302" t="s">
        <v>30</v>
      </c>
    </row>
    <row r="14" spans="2:18" x14ac:dyDescent="0.25">
      <c r="B14" s="177" t="s">
        <v>283</v>
      </c>
      <c r="C14" s="151">
        <v>0</v>
      </c>
      <c r="D14" s="151">
        <v>0</v>
      </c>
      <c r="E14" s="151">
        <v>0</v>
      </c>
      <c r="F14" s="151">
        <v>0</v>
      </c>
      <c r="G14" s="151">
        <v>0</v>
      </c>
      <c r="H14" s="151">
        <v>0</v>
      </c>
      <c r="I14" s="151">
        <v>0</v>
      </c>
      <c r="J14" s="151">
        <v>0</v>
      </c>
      <c r="K14" s="151">
        <v>0</v>
      </c>
      <c r="L14" s="151">
        <v>0</v>
      </c>
      <c r="M14" s="151">
        <v>0</v>
      </c>
      <c r="N14" s="151">
        <v>0</v>
      </c>
      <c r="O14" s="151">
        <v>0</v>
      </c>
      <c r="P14" s="151">
        <v>0</v>
      </c>
      <c r="Q14" s="151">
        <v>0</v>
      </c>
    </row>
    <row r="15" spans="2:18" x14ac:dyDescent="0.25">
      <c r="B15" s="184" t="s">
        <v>284</v>
      </c>
      <c r="C15" s="288"/>
      <c r="D15" s="288"/>
      <c r="E15" s="288"/>
      <c r="F15" s="303">
        <f>ROUND(C14*D25,0)</f>
        <v>0</v>
      </c>
      <c r="G15" s="303">
        <f>ROUND(D14*D27,0)</f>
        <v>0</v>
      </c>
      <c r="H15" s="303">
        <f>ROUND(E14*D29,0)</f>
        <v>0</v>
      </c>
      <c r="I15" s="64">
        <f>ROUND(SUM(F14*D25,C14*E25),0)</f>
        <v>0</v>
      </c>
      <c r="J15" s="303">
        <f>ROUND(SUM(G14*D27,D14*E27),0)</f>
        <v>0</v>
      </c>
      <c r="K15" s="303">
        <f>ROUND(SUM(H14*D29,E14*E29),0)</f>
        <v>0</v>
      </c>
      <c r="L15" s="303">
        <f>ROUND(SUM(I14*D25,F14*E25,C14*F25),0)</f>
        <v>0</v>
      </c>
      <c r="M15" s="303">
        <f>ROUND(SUM(J14*D27,G14*E27,D14*F27),0)</f>
        <v>0</v>
      </c>
      <c r="N15" s="303">
        <f>ROUND(SUM(K14*D29,H14*E29,E14*F29),0)</f>
        <v>0</v>
      </c>
      <c r="O15" s="303">
        <f>ROUND(SUM(L14*D25,I14*E25,F14*F25,C14*G25),0)</f>
        <v>0</v>
      </c>
      <c r="P15" s="303">
        <f>ROUND(SUM(M14*D27,J14*E27,G14*F27,D14*G27),0)</f>
        <v>0</v>
      </c>
      <c r="Q15" s="303">
        <f>ROUND(SUM(N14*D29,K14*E29,H14*F29,E14*G29),0)</f>
        <v>0</v>
      </c>
    </row>
    <row r="16" spans="2:18" x14ac:dyDescent="0.25">
      <c r="B16" s="5" t="s">
        <v>29</v>
      </c>
      <c r="C16" s="64">
        <f>SUM(C14,C15)</f>
        <v>0</v>
      </c>
      <c r="D16" s="64">
        <f>SUM(D14,D15)</f>
        <v>0</v>
      </c>
      <c r="E16" s="64">
        <f>SUM(E14,E15)</f>
        <v>0</v>
      </c>
      <c r="F16" s="64">
        <f>SUM(F14,F15)</f>
        <v>0</v>
      </c>
      <c r="G16" s="64">
        <f>SUM(G14,G15)</f>
        <v>0</v>
      </c>
      <c r="H16" s="64">
        <f t="shared" ref="H16:Q16" si="3">SUM(H14,H15)</f>
        <v>0</v>
      </c>
      <c r="I16" s="64">
        <f t="shared" si="3"/>
        <v>0</v>
      </c>
      <c r="J16" s="64">
        <f t="shared" si="3"/>
        <v>0</v>
      </c>
      <c r="K16" s="64">
        <f t="shared" si="3"/>
        <v>0</v>
      </c>
      <c r="L16" s="64">
        <f t="shared" si="3"/>
        <v>0</v>
      </c>
      <c r="M16" s="64">
        <f t="shared" si="3"/>
        <v>0</v>
      </c>
      <c r="N16" s="64">
        <f t="shared" si="3"/>
        <v>0</v>
      </c>
      <c r="O16" s="64">
        <f t="shared" si="3"/>
        <v>0</v>
      </c>
      <c r="P16" s="64">
        <f t="shared" si="3"/>
        <v>0</v>
      </c>
      <c r="Q16" s="64">
        <f t="shared" si="3"/>
        <v>0</v>
      </c>
    </row>
    <row r="17" spans="2:17" x14ac:dyDescent="0.25">
      <c r="B17" s="5" t="s">
        <v>28</v>
      </c>
      <c r="C17" s="5">
        <f>C16*9</f>
        <v>0</v>
      </c>
      <c r="D17" s="64">
        <f t="shared" ref="D17:Q17" si="4">D16*9</f>
        <v>0</v>
      </c>
      <c r="E17" s="64">
        <f t="shared" si="4"/>
        <v>0</v>
      </c>
      <c r="F17" s="64">
        <f t="shared" si="4"/>
        <v>0</v>
      </c>
      <c r="G17" s="64">
        <f t="shared" si="4"/>
        <v>0</v>
      </c>
      <c r="H17" s="64">
        <f t="shared" si="4"/>
        <v>0</v>
      </c>
      <c r="I17" s="64">
        <f t="shared" si="4"/>
        <v>0</v>
      </c>
      <c r="J17" s="64">
        <f t="shared" si="4"/>
        <v>0</v>
      </c>
      <c r="K17" s="64">
        <f t="shared" si="4"/>
        <v>0</v>
      </c>
      <c r="L17" s="64">
        <f t="shared" si="4"/>
        <v>0</v>
      </c>
      <c r="M17" s="64">
        <f t="shared" si="4"/>
        <v>0</v>
      </c>
      <c r="N17" s="64">
        <f t="shared" si="4"/>
        <v>0</v>
      </c>
      <c r="O17" s="64">
        <f t="shared" si="4"/>
        <v>0</v>
      </c>
      <c r="P17" s="64">
        <f t="shared" si="4"/>
        <v>0</v>
      </c>
      <c r="Q17" s="64">
        <f t="shared" si="4"/>
        <v>0</v>
      </c>
    </row>
    <row r="18" spans="2:17" x14ac:dyDescent="0.25">
      <c r="B18" s="6" t="s">
        <v>27</v>
      </c>
      <c r="C18" s="108">
        <f>C17/18</f>
        <v>0</v>
      </c>
      <c r="D18" s="108">
        <f>D17/18</f>
        <v>0</v>
      </c>
      <c r="E18" s="108">
        <f>E17/18</f>
        <v>0</v>
      </c>
      <c r="F18" s="108">
        <f t="shared" ref="F18:Q18" si="5">F17/18</f>
        <v>0</v>
      </c>
      <c r="G18" s="108">
        <f t="shared" si="5"/>
        <v>0</v>
      </c>
      <c r="H18" s="108">
        <f t="shared" si="5"/>
        <v>0</v>
      </c>
      <c r="I18" s="108">
        <f t="shared" si="5"/>
        <v>0</v>
      </c>
      <c r="J18" s="108">
        <f t="shared" si="5"/>
        <v>0</v>
      </c>
      <c r="K18" s="108">
        <f t="shared" si="5"/>
        <v>0</v>
      </c>
      <c r="L18" s="108">
        <f t="shared" si="5"/>
        <v>0</v>
      </c>
      <c r="M18" s="108">
        <f t="shared" si="5"/>
        <v>0</v>
      </c>
      <c r="N18" s="108">
        <f t="shared" si="5"/>
        <v>0</v>
      </c>
      <c r="O18" s="108">
        <f t="shared" si="5"/>
        <v>0</v>
      </c>
      <c r="P18" s="108">
        <f t="shared" si="5"/>
        <v>0</v>
      </c>
      <c r="Q18" s="108">
        <f t="shared" si="5"/>
        <v>0</v>
      </c>
    </row>
    <row r="19" spans="2:17" x14ac:dyDescent="0.25">
      <c r="B19" s="287" t="s">
        <v>281</v>
      </c>
      <c r="C19" s="18"/>
      <c r="D19" s="18"/>
      <c r="E19" s="18"/>
      <c r="F19" s="18"/>
      <c r="G19" s="18"/>
      <c r="H19" s="18"/>
      <c r="I19" s="18"/>
      <c r="J19" s="18"/>
      <c r="K19" s="18"/>
      <c r="L19" s="18"/>
      <c r="M19" s="18"/>
      <c r="N19" s="18"/>
      <c r="O19" s="18"/>
      <c r="P19" s="18"/>
      <c r="Q19" s="18"/>
    </row>
    <row r="20" spans="2:17" ht="15.75" thickBot="1" x14ac:dyDescent="0.3">
      <c r="B20" s="3"/>
      <c r="C20" s="3"/>
      <c r="D20" s="3"/>
      <c r="E20" s="3"/>
      <c r="I20" s="8"/>
      <c r="J20" s="8"/>
      <c r="K20" s="8"/>
      <c r="L20" s="8"/>
      <c r="M20" s="8"/>
      <c r="N20" s="8"/>
      <c r="O20" s="8"/>
      <c r="P20" s="8"/>
      <c r="Q20" s="8"/>
    </row>
    <row r="21" spans="2:17" ht="15" customHeight="1" x14ac:dyDescent="0.25">
      <c r="B21" s="377" t="s">
        <v>33</v>
      </c>
      <c r="C21" s="378"/>
      <c r="D21" s="378"/>
      <c r="E21" s="378"/>
      <c r="F21" s="378"/>
      <c r="G21" s="379"/>
      <c r="I21" s="8"/>
      <c r="J21" s="14"/>
      <c r="K21" s="14"/>
      <c r="L21" s="14"/>
      <c r="M21" s="14"/>
      <c r="N21" s="14"/>
      <c r="O21" s="14"/>
      <c r="P21" s="14"/>
      <c r="Q21" s="14"/>
    </row>
    <row r="22" spans="2:17" x14ac:dyDescent="0.25">
      <c r="B22" s="380"/>
      <c r="C22" s="381"/>
      <c r="D22" s="381"/>
      <c r="E22" s="381"/>
      <c r="F22" s="381"/>
      <c r="G22" s="382"/>
      <c r="I22" s="8"/>
      <c r="J22" s="14"/>
      <c r="K22" s="14"/>
      <c r="L22" s="14"/>
      <c r="M22" s="14"/>
      <c r="N22" s="14"/>
      <c r="O22" s="14"/>
      <c r="P22" s="14"/>
      <c r="Q22" s="14"/>
    </row>
    <row r="23" spans="2:17" x14ac:dyDescent="0.25">
      <c r="B23" s="10" t="s">
        <v>18</v>
      </c>
      <c r="C23" s="11" t="s">
        <v>19</v>
      </c>
      <c r="D23" s="293" t="s">
        <v>20</v>
      </c>
      <c r="E23" s="293" t="s">
        <v>21</v>
      </c>
      <c r="F23" s="293" t="s">
        <v>22</v>
      </c>
      <c r="G23" s="294" t="s">
        <v>23</v>
      </c>
      <c r="I23" s="8"/>
      <c r="J23" s="14"/>
      <c r="K23" s="14"/>
      <c r="L23" s="14"/>
      <c r="M23" s="14"/>
      <c r="N23" s="14"/>
      <c r="O23" s="14"/>
      <c r="P23" s="14"/>
      <c r="Q23" s="14"/>
    </row>
    <row r="24" spans="2:17" x14ac:dyDescent="0.25">
      <c r="B24" s="297" t="s">
        <v>287</v>
      </c>
      <c r="C24" s="290"/>
      <c r="D24" s="295">
        <v>0.5</v>
      </c>
      <c r="E24" s="295">
        <v>6.9000000000000006E-2</v>
      </c>
      <c r="F24" s="295">
        <v>0</v>
      </c>
      <c r="G24" s="295">
        <v>0</v>
      </c>
      <c r="I24" s="8"/>
      <c r="J24" s="171"/>
      <c r="K24" s="171"/>
      <c r="L24" s="171"/>
      <c r="M24" s="171"/>
      <c r="N24" s="171"/>
      <c r="O24" s="171"/>
      <c r="P24" s="171"/>
      <c r="Q24" s="171"/>
    </row>
    <row r="25" spans="2:17" x14ac:dyDescent="0.25">
      <c r="B25" s="298" t="s">
        <v>288</v>
      </c>
      <c r="C25" s="290"/>
      <c r="D25" s="295">
        <v>0.69399999999999995</v>
      </c>
      <c r="E25" s="295">
        <v>0.19900000000000001</v>
      </c>
      <c r="F25" s="295">
        <v>4.5999999999999999E-2</v>
      </c>
      <c r="G25" s="295">
        <v>1.9E-2</v>
      </c>
      <c r="I25" s="8"/>
      <c r="J25" s="171"/>
      <c r="K25" s="171"/>
      <c r="L25" s="171"/>
      <c r="M25" s="171"/>
      <c r="N25" s="171"/>
      <c r="O25" s="171"/>
      <c r="P25" s="171"/>
      <c r="Q25" s="171"/>
    </row>
    <row r="26" spans="2:17" x14ac:dyDescent="0.25">
      <c r="B26" s="299" t="s">
        <v>285</v>
      </c>
      <c r="C26" s="291"/>
      <c r="D26" s="295">
        <v>0.94199999999999995</v>
      </c>
      <c r="E26" s="295">
        <v>0.64800000000000002</v>
      </c>
      <c r="F26" s="295">
        <v>0.115</v>
      </c>
      <c r="G26" s="295">
        <v>3.3000000000000002E-2</v>
      </c>
      <c r="I26" s="8"/>
      <c r="J26" s="14"/>
      <c r="K26" s="14"/>
      <c r="L26" s="14"/>
      <c r="M26" s="14"/>
      <c r="N26" s="14"/>
      <c r="O26" s="14"/>
      <c r="P26" s="14"/>
      <c r="Q26" s="14"/>
    </row>
    <row r="27" spans="2:17" x14ac:dyDescent="0.25">
      <c r="B27" s="300" t="s">
        <v>286</v>
      </c>
      <c r="C27" s="291"/>
      <c r="D27" s="295">
        <v>0.85399999999999998</v>
      </c>
      <c r="E27" s="295">
        <v>0.68799999999999994</v>
      </c>
      <c r="F27" s="295">
        <v>0.34699999999999998</v>
      </c>
      <c r="G27" s="295">
        <v>0.16200000000000001</v>
      </c>
      <c r="H27" s="289"/>
      <c r="I27" s="8"/>
      <c r="J27" s="14"/>
      <c r="K27" s="14"/>
      <c r="L27" s="14"/>
      <c r="M27" s="14"/>
      <c r="N27" s="14"/>
      <c r="O27" s="14"/>
      <c r="P27" s="14"/>
      <c r="Q27" s="14"/>
    </row>
    <row r="28" spans="2:17" x14ac:dyDescent="0.25">
      <c r="B28" s="301" t="s">
        <v>289</v>
      </c>
      <c r="C28" s="291"/>
      <c r="D28" s="295">
        <v>0.86699999999999999</v>
      </c>
      <c r="E28" s="295">
        <v>0.83899999999999997</v>
      </c>
      <c r="F28" s="295">
        <v>0.74199999999999999</v>
      </c>
      <c r="G28" s="295">
        <v>0.69399999999999995</v>
      </c>
      <c r="H28" s="289"/>
      <c r="I28" s="8"/>
      <c r="J28" s="171"/>
      <c r="K28" s="171"/>
      <c r="L28" s="171"/>
      <c r="M28" s="171"/>
      <c r="N28" s="171"/>
      <c r="O28" s="171"/>
      <c r="P28" s="171"/>
      <c r="Q28" s="171"/>
    </row>
    <row r="29" spans="2:17" x14ac:dyDescent="0.25">
      <c r="B29" s="302" t="s">
        <v>290</v>
      </c>
      <c r="C29" s="292"/>
      <c r="D29" s="295">
        <v>0.72299999999999998</v>
      </c>
      <c r="E29" s="295">
        <v>0.76400000000000001</v>
      </c>
      <c r="F29" s="295">
        <v>0.63800000000000001</v>
      </c>
      <c r="G29" s="295">
        <v>0.59399999999999997</v>
      </c>
      <c r="I29" s="8"/>
      <c r="J29" s="14"/>
      <c r="K29" s="14"/>
      <c r="L29" s="14"/>
      <c r="M29" s="14"/>
      <c r="N29" s="14"/>
      <c r="O29" s="14"/>
      <c r="P29" s="14"/>
      <c r="Q29" s="14"/>
    </row>
    <row r="30" spans="2:17" x14ac:dyDescent="0.25">
      <c r="B30" s="383" t="s">
        <v>251</v>
      </c>
      <c r="C30" s="384"/>
      <c r="D30" s="385"/>
      <c r="E30" s="385"/>
      <c r="F30" s="385"/>
      <c r="G30" s="386"/>
      <c r="I30" s="8"/>
      <c r="J30" s="14"/>
      <c r="K30" s="14"/>
      <c r="L30" s="14"/>
      <c r="M30" s="14"/>
      <c r="N30" s="14"/>
      <c r="O30" s="14"/>
      <c r="P30" s="14"/>
      <c r="Q30" s="14"/>
    </row>
    <row r="31" spans="2:17" x14ac:dyDescent="0.25">
      <c r="B31" s="387"/>
      <c r="C31" s="385"/>
      <c r="D31" s="385"/>
      <c r="E31" s="385"/>
      <c r="F31" s="385"/>
      <c r="G31" s="386"/>
      <c r="I31" s="8"/>
      <c r="J31" s="14"/>
      <c r="K31" s="14"/>
      <c r="L31" s="14"/>
      <c r="M31" s="14"/>
      <c r="N31" s="14"/>
      <c r="O31" s="14"/>
      <c r="P31" s="14"/>
      <c r="Q31" s="14"/>
    </row>
    <row r="32" spans="2:17" x14ac:dyDescent="0.25">
      <c r="B32" s="387"/>
      <c r="C32" s="385"/>
      <c r="D32" s="385"/>
      <c r="E32" s="385"/>
      <c r="F32" s="385"/>
      <c r="G32" s="386"/>
      <c r="I32" s="8"/>
      <c r="J32" s="14"/>
      <c r="K32" s="14"/>
      <c r="L32" s="14"/>
      <c r="M32" s="14"/>
      <c r="N32" s="14"/>
      <c r="O32" s="14"/>
      <c r="P32" s="14"/>
      <c r="Q32" s="14"/>
    </row>
    <row r="33" spans="2:17" x14ac:dyDescent="0.25">
      <c r="B33" s="387"/>
      <c r="C33" s="385"/>
      <c r="D33" s="385"/>
      <c r="E33" s="385"/>
      <c r="F33" s="385"/>
      <c r="G33" s="386"/>
      <c r="I33" s="8"/>
      <c r="J33" s="14"/>
      <c r="K33" s="14"/>
      <c r="L33" s="14"/>
      <c r="M33" s="14"/>
      <c r="N33" s="14"/>
      <c r="O33" s="14"/>
      <c r="P33" s="14"/>
      <c r="Q33" s="14"/>
    </row>
    <row r="34" spans="2:17" x14ac:dyDescent="0.25">
      <c r="B34" s="387"/>
      <c r="C34" s="385"/>
      <c r="D34" s="385"/>
      <c r="E34" s="385"/>
      <c r="F34" s="385"/>
      <c r="G34" s="386"/>
      <c r="I34" s="8"/>
      <c r="J34" s="14"/>
      <c r="K34" s="14"/>
      <c r="L34" s="14"/>
      <c r="M34" s="14"/>
      <c r="N34" s="14"/>
      <c r="O34" s="14"/>
      <c r="P34" s="14"/>
      <c r="Q34" s="14"/>
    </row>
    <row r="35" spans="2:17" x14ac:dyDescent="0.25">
      <c r="B35" s="387"/>
      <c r="C35" s="385"/>
      <c r="D35" s="385"/>
      <c r="E35" s="385"/>
      <c r="F35" s="385"/>
      <c r="G35" s="386"/>
      <c r="I35" s="8"/>
      <c r="J35" s="14"/>
      <c r="K35" s="14"/>
      <c r="L35" s="14"/>
      <c r="M35" s="14"/>
      <c r="N35" s="14"/>
      <c r="O35" s="14"/>
      <c r="P35" s="14"/>
      <c r="Q35" s="14"/>
    </row>
    <row r="36" spans="2:17" ht="15.75" thickBot="1" x14ac:dyDescent="0.3">
      <c r="B36" s="388"/>
      <c r="C36" s="389"/>
      <c r="D36" s="389"/>
      <c r="E36" s="389"/>
      <c r="F36" s="389"/>
      <c r="G36" s="390"/>
      <c r="I36" s="8"/>
      <c r="J36" s="14"/>
      <c r="K36" s="14"/>
      <c r="L36" s="14"/>
      <c r="M36" s="14"/>
      <c r="N36" s="14"/>
      <c r="O36" s="14"/>
      <c r="P36" s="14"/>
      <c r="Q36" s="14"/>
    </row>
    <row r="37" spans="2:17" x14ac:dyDescent="0.25">
      <c r="B37" s="15"/>
      <c r="C37" s="15"/>
      <c r="D37" s="15"/>
      <c r="E37" s="15"/>
      <c r="F37" s="15"/>
      <c r="G37" s="15"/>
      <c r="J37" s="14"/>
      <c r="K37" s="14"/>
      <c r="L37" s="14"/>
      <c r="M37" s="14"/>
      <c r="N37" s="14"/>
      <c r="O37" s="14"/>
      <c r="P37" s="14"/>
      <c r="Q37" s="14"/>
    </row>
    <row r="38" spans="2:17" x14ac:dyDescent="0.25">
      <c r="B38" s="15"/>
      <c r="C38" s="15"/>
      <c r="D38" s="15"/>
      <c r="E38" s="15"/>
      <c r="F38" s="15"/>
      <c r="G38" s="15"/>
      <c r="J38" s="14"/>
      <c r="K38" s="14"/>
      <c r="L38" s="14"/>
      <c r="M38" s="14"/>
      <c r="N38" s="14"/>
      <c r="O38" s="14"/>
      <c r="P38" s="14"/>
      <c r="Q38" s="14"/>
    </row>
  </sheetData>
  <mergeCells count="14">
    <mergeCell ref="B21:G22"/>
    <mergeCell ref="B30:G36"/>
    <mergeCell ref="B1:Q2"/>
    <mergeCell ref="B11:F11"/>
    <mergeCell ref="C4:E4"/>
    <mergeCell ref="F4:H4"/>
    <mergeCell ref="I4:K4"/>
    <mergeCell ref="L4:N4"/>
    <mergeCell ref="O4:Q4"/>
    <mergeCell ref="C12:E12"/>
    <mergeCell ref="F12:H12"/>
    <mergeCell ref="I12:K12"/>
    <mergeCell ref="L12:N12"/>
    <mergeCell ref="O12:Q12"/>
  </mergeCells>
  <phoneticPr fontId="23" type="noConversion"/>
  <printOptions horizontalCentered="1" verticalCentered="1"/>
  <pageMargins left="0.7" right="0.7" top="0.75" bottom="0.75" header="0.3" footer="0.3"/>
  <pageSetup scale="61"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84"/>
  <sheetViews>
    <sheetView workbookViewId="0">
      <selection activeCell="C56" sqref="C56"/>
    </sheetView>
  </sheetViews>
  <sheetFormatPr defaultColWidth="9.140625" defaultRowHeight="15" x14ac:dyDescent="0.25"/>
  <cols>
    <col min="1" max="1" width="78.42578125" style="7" bestFit="1" customWidth="1"/>
    <col min="2" max="2" width="16.140625" style="7" bestFit="1" customWidth="1"/>
    <col min="3" max="3" width="15.5703125" style="7" bestFit="1" customWidth="1"/>
    <col min="4" max="6" width="16.28515625" style="7" bestFit="1" customWidth="1"/>
    <col min="7" max="9" width="9.140625" style="7"/>
    <col min="10" max="10" width="14.42578125" style="7" bestFit="1" customWidth="1"/>
    <col min="11" max="11" width="14" style="7" bestFit="1" customWidth="1"/>
    <col min="12" max="12" width="14.42578125" style="7" bestFit="1" customWidth="1"/>
    <col min="13" max="13" width="14" style="7" bestFit="1" customWidth="1"/>
    <col min="14" max="14" width="14.42578125" style="7" bestFit="1" customWidth="1"/>
    <col min="15" max="16384" width="9.140625" style="7"/>
  </cols>
  <sheetData>
    <row r="1" spans="1:6" ht="18" customHeight="1" x14ac:dyDescent="0.25">
      <c r="A1" s="370" t="s">
        <v>291</v>
      </c>
      <c r="B1" s="371"/>
      <c r="C1" s="371"/>
      <c r="D1" s="371"/>
      <c r="E1" s="371"/>
      <c r="F1" s="371"/>
    </row>
    <row r="2" spans="1:6" x14ac:dyDescent="0.25">
      <c r="A2" s="372"/>
      <c r="B2" s="373"/>
      <c r="C2" s="373"/>
      <c r="D2" s="373"/>
      <c r="E2" s="373"/>
      <c r="F2" s="373"/>
    </row>
    <row r="3" spans="1:6" ht="15.75" x14ac:dyDescent="0.25">
      <c r="A3" s="30"/>
      <c r="B3" s="31" t="s">
        <v>8</v>
      </c>
      <c r="C3" s="31" t="s">
        <v>9</v>
      </c>
      <c r="D3" s="31" t="s">
        <v>10</v>
      </c>
      <c r="E3" s="31" t="s">
        <v>11</v>
      </c>
      <c r="F3" s="31" t="s">
        <v>12</v>
      </c>
    </row>
    <row r="4" spans="1:6" ht="15.75" x14ac:dyDescent="0.25">
      <c r="A4" s="279" t="s">
        <v>277</v>
      </c>
      <c r="B4" s="32"/>
      <c r="C4" s="32"/>
      <c r="D4" s="32"/>
      <c r="E4" s="32"/>
      <c r="F4" s="32"/>
    </row>
    <row r="5" spans="1:6" ht="15.75" x14ac:dyDescent="0.25">
      <c r="A5" s="177" t="s">
        <v>283</v>
      </c>
      <c r="B5" s="277"/>
      <c r="C5" s="277"/>
      <c r="D5" s="277"/>
      <c r="E5" s="277"/>
      <c r="F5" s="277"/>
    </row>
    <row r="6" spans="1:6" ht="15.75" x14ac:dyDescent="0.25">
      <c r="A6" s="184" t="s">
        <v>284</v>
      </c>
      <c r="B6" s="278"/>
      <c r="C6" s="277"/>
      <c r="D6" s="277"/>
      <c r="E6" s="277"/>
      <c r="F6" s="277"/>
    </row>
    <row r="7" spans="1:6" ht="15.75" x14ac:dyDescent="0.25">
      <c r="A7" s="5" t="s">
        <v>29</v>
      </c>
      <c r="B7" s="277"/>
      <c r="C7" s="277"/>
      <c r="D7" s="277"/>
      <c r="E7" s="277"/>
      <c r="F7" s="277"/>
    </row>
    <row r="8" spans="1:6" ht="15.75" x14ac:dyDescent="0.25">
      <c r="A8" s="5" t="s">
        <v>28</v>
      </c>
      <c r="B8" s="285"/>
      <c r="C8" s="277"/>
      <c r="D8" s="277"/>
      <c r="E8" s="277"/>
      <c r="F8" s="277"/>
    </row>
    <row r="9" spans="1:6" ht="16.5" thickBot="1" x14ac:dyDescent="0.3">
      <c r="A9" s="286" t="s">
        <v>292</v>
      </c>
      <c r="B9" s="283">
        <v>753</v>
      </c>
      <c r="C9" s="109">
        <f>B9*1.03</f>
        <v>775.59</v>
      </c>
      <c r="D9" s="109">
        <f t="shared" ref="D9:F9" si="0">C9*1.03</f>
        <v>798.85770000000002</v>
      </c>
      <c r="E9" s="109">
        <f t="shared" si="0"/>
        <v>822.82343100000003</v>
      </c>
      <c r="F9" s="109">
        <f t="shared" si="0"/>
        <v>847.5081339300001</v>
      </c>
    </row>
    <row r="10" spans="1:6" ht="16.5" thickBot="1" x14ac:dyDescent="0.3">
      <c r="A10" s="284" t="s">
        <v>278</v>
      </c>
      <c r="B10" s="280">
        <f>B9*B8</f>
        <v>0</v>
      </c>
      <c r="C10" s="280">
        <f t="shared" ref="C10:F10" si="1">C9*C8</f>
        <v>0</v>
      </c>
      <c r="D10" s="280">
        <f t="shared" si="1"/>
        <v>0</v>
      </c>
      <c r="E10" s="280">
        <f t="shared" si="1"/>
        <v>0</v>
      </c>
      <c r="F10" s="280">
        <f t="shared" si="1"/>
        <v>0</v>
      </c>
    </row>
    <row r="11" spans="1:6" ht="16.5" thickBot="1" x14ac:dyDescent="0.3">
      <c r="A11" s="281" t="s">
        <v>95</v>
      </c>
      <c r="B11" s="282">
        <f>B10*1.25</f>
        <v>0</v>
      </c>
      <c r="C11" s="282">
        <f t="shared" ref="C11:F11" si="2">C10*1.25</f>
        <v>0</v>
      </c>
      <c r="D11" s="282">
        <f t="shared" si="2"/>
        <v>0</v>
      </c>
      <c r="E11" s="282">
        <f t="shared" si="2"/>
        <v>0</v>
      </c>
      <c r="F11" s="282">
        <f t="shared" si="2"/>
        <v>0</v>
      </c>
    </row>
    <row r="12" spans="1:6" ht="16.5" thickBot="1" x14ac:dyDescent="0.3">
      <c r="A12" s="281" t="s">
        <v>279</v>
      </c>
      <c r="B12" s="282">
        <f>B10*0.75</f>
        <v>0</v>
      </c>
      <c r="C12" s="282">
        <f t="shared" ref="C12:F12" si="3">C10*0.75</f>
        <v>0</v>
      </c>
      <c r="D12" s="282">
        <f t="shared" si="3"/>
        <v>0</v>
      </c>
      <c r="E12" s="282">
        <f t="shared" si="3"/>
        <v>0</v>
      </c>
      <c r="F12" s="282">
        <f t="shared" si="3"/>
        <v>0</v>
      </c>
    </row>
    <row r="13" spans="1:6" x14ac:dyDescent="0.25">
      <c r="A13" s="55"/>
    </row>
    <row r="14" spans="1:6" ht="15.75" x14ac:dyDescent="0.25">
      <c r="A14" s="35"/>
      <c r="B14" s="31" t="s">
        <v>8</v>
      </c>
      <c r="C14" s="31" t="s">
        <v>9</v>
      </c>
      <c r="D14" s="31" t="s">
        <v>10</v>
      </c>
      <c r="E14" s="31" t="s">
        <v>11</v>
      </c>
      <c r="F14" s="31" t="s">
        <v>12</v>
      </c>
    </row>
    <row r="15" spans="1:6" ht="15.75" x14ac:dyDescent="0.25">
      <c r="A15" s="36" t="s">
        <v>40</v>
      </c>
      <c r="B15" s="37"/>
      <c r="C15" s="37"/>
      <c r="D15" s="37"/>
      <c r="E15" s="37"/>
      <c r="F15" s="37"/>
    </row>
    <row r="16" spans="1:6" ht="15.75" x14ac:dyDescent="0.25">
      <c r="A16" s="38" t="s">
        <v>136</v>
      </c>
      <c r="B16" s="37"/>
      <c r="C16" s="37"/>
      <c r="D16" s="37"/>
      <c r="E16" s="37"/>
      <c r="F16" s="37"/>
    </row>
    <row r="17" spans="1:16" ht="15.75" x14ac:dyDescent="0.25">
      <c r="A17" s="82" t="s">
        <v>260</v>
      </c>
      <c r="B17" s="112"/>
      <c r="C17" s="112"/>
      <c r="D17" s="112"/>
      <c r="E17" s="112"/>
      <c r="F17" s="112"/>
      <c r="I17" s="95"/>
      <c r="O17" s="399"/>
      <c r="P17" s="400"/>
    </row>
    <row r="18" spans="1:16" ht="15.75" x14ac:dyDescent="0.25">
      <c r="A18" s="82"/>
      <c r="B18" s="112"/>
      <c r="C18" s="112"/>
      <c r="D18" s="112"/>
      <c r="E18" s="112"/>
      <c r="F18" s="112"/>
      <c r="I18" s="95"/>
      <c r="O18" s="399"/>
      <c r="P18" s="400"/>
    </row>
    <row r="19" spans="1:16" ht="15.75" x14ac:dyDescent="0.25">
      <c r="A19" s="82"/>
      <c r="B19" s="112"/>
      <c r="C19" s="112"/>
      <c r="D19" s="112"/>
      <c r="E19" s="112"/>
      <c r="F19" s="112"/>
      <c r="I19" s="95"/>
      <c r="O19" s="399"/>
      <c r="P19" s="400"/>
    </row>
    <row r="20" spans="1:16" ht="15.75" x14ac:dyDescent="0.25">
      <c r="A20" s="82"/>
      <c r="B20" s="112"/>
      <c r="C20" s="112"/>
      <c r="D20" s="112"/>
      <c r="E20" s="112"/>
      <c r="F20" s="112"/>
      <c r="I20" s="95"/>
      <c r="O20" s="399"/>
      <c r="P20" s="400"/>
    </row>
    <row r="21" spans="1:16" ht="15.75" x14ac:dyDescent="0.25">
      <c r="A21" s="54"/>
      <c r="B21" s="112"/>
      <c r="C21" s="112"/>
      <c r="D21" s="112"/>
      <c r="E21" s="112"/>
      <c r="F21" s="112"/>
      <c r="I21" s="95"/>
      <c r="O21" s="399"/>
      <c r="P21" s="400"/>
    </row>
    <row r="22" spans="1:16" ht="15.75" x14ac:dyDescent="0.25">
      <c r="A22" s="54" t="s">
        <v>261</v>
      </c>
      <c r="B22" s="112"/>
      <c r="C22" s="112"/>
      <c r="D22" s="112"/>
      <c r="E22" s="112"/>
      <c r="F22" s="112"/>
      <c r="I22" s="95"/>
      <c r="O22" s="400"/>
      <c r="P22" s="400"/>
    </row>
    <row r="23" spans="1:16" ht="15.75" x14ac:dyDescent="0.25">
      <c r="A23" s="54" t="s">
        <v>262</v>
      </c>
      <c r="B23" s="112"/>
      <c r="C23" s="112"/>
      <c r="D23" s="112"/>
      <c r="E23" s="112"/>
      <c r="F23" s="112"/>
    </row>
    <row r="24" spans="1:16" ht="15.75" x14ac:dyDescent="0.25">
      <c r="A24" s="54"/>
      <c r="B24" s="112"/>
      <c r="C24" s="112"/>
      <c r="D24" s="112"/>
      <c r="E24" s="112"/>
      <c r="F24" s="112"/>
      <c r="I24" s="95"/>
      <c r="J24" s="150"/>
      <c r="K24" s="150"/>
      <c r="L24" s="150"/>
      <c r="M24" s="150"/>
      <c r="N24" s="150"/>
    </row>
    <row r="25" spans="1:16" ht="15.75" x14ac:dyDescent="0.25">
      <c r="A25" s="54"/>
      <c r="B25" s="88"/>
      <c r="C25" s="112"/>
      <c r="D25" s="112"/>
      <c r="E25" s="115"/>
      <c r="F25" s="112"/>
      <c r="G25" s="116"/>
      <c r="I25" s="95"/>
      <c r="J25" s="150"/>
      <c r="K25" s="150"/>
      <c r="L25" s="150"/>
      <c r="M25" s="150"/>
      <c r="N25" s="150"/>
    </row>
    <row r="26" spans="1:16" ht="15.75" x14ac:dyDescent="0.25">
      <c r="A26" s="54"/>
      <c r="B26" s="88"/>
      <c r="C26" s="112"/>
      <c r="E26" s="112"/>
      <c r="F26" s="112"/>
      <c r="G26" s="116"/>
    </row>
    <row r="27" spans="1:16" ht="15.75" x14ac:dyDescent="0.25">
      <c r="A27" s="54" t="s">
        <v>80</v>
      </c>
      <c r="B27" s="112"/>
      <c r="C27" s="112"/>
      <c r="D27" s="112"/>
      <c r="E27" s="112"/>
      <c r="F27" s="112"/>
      <c r="J27" s="150"/>
      <c r="K27" s="150"/>
      <c r="L27" s="150"/>
      <c r="M27" s="150"/>
      <c r="N27" s="150"/>
    </row>
    <row r="28" spans="1:16" ht="15.75" x14ac:dyDescent="0.25">
      <c r="A28" s="54" t="s">
        <v>263</v>
      </c>
      <c r="B28" s="85"/>
      <c r="C28" s="84"/>
      <c r="D28" s="84"/>
      <c r="E28" s="84"/>
      <c r="F28" s="84"/>
      <c r="J28" s="150"/>
      <c r="K28" s="150"/>
      <c r="L28" s="150"/>
      <c r="M28" s="150"/>
      <c r="N28" s="150"/>
    </row>
    <row r="29" spans="1:16" ht="15.75" x14ac:dyDescent="0.25">
      <c r="A29" s="54" t="s">
        <v>264</v>
      </c>
      <c r="B29" s="113"/>
      <c r="C29" s="113"/>
      <c r="E29" s="113"/>
      <c r="F29" s="113"/>
      <c r="J29" s="150"/>
      <c r="K29" s="150"/>
      <c r="L29" s="150"/>
      <c r="M29" s="150"/>
      <c r="N29" s="150"/>
    </row>
    <row r="30" spans="1:16" ht="15.75" x14ac:dyDescent="0.25">
      <c r="A30" s="42" t="s">
        <v>39</v>
      </c>
      <c r="B30" s="83">
        <f>SUM(B17:B29)</f>
        <v>0</v>
      </c>
      <c r="C30" s="83">
        <f>SUM(C17:C29)</f>
        <v>0</v>
      </c>
      <c r="D30" s="83">
        <f>SUM(D17:D29)</f>
        <v>0</v>
      </c>
      <c r="E30" s="83">
        <f>SUM(E17:E29)</f>
        <v>0</v>
      </c>
      <c r="F30" s="83">
        <f>SUM(F17:F29)</f>
        <v>0</v>
      </c>
    </row>
    <row r="31" spans="1:16" ht="15.75" x14ac:dyDescent="0.25">
      <c r="A31" s="39"/>
      <c r="B31" s="41"/>
      <c r="C31" s="41"/>
      <c r="D31" s="41"/>
      <c r="E31" s="41"/>
      <c r="F31" s="41"/>
    </row>
    <row r="32" spans="1:16" ht="15.75" x14ac:dyDescent="0.25">
      <c r="A32" s="43" t="s">
        <v>37</v>
      </c>
      <c r="B32" s="41"/>
      <c r="C32" s="41"/>
      <c r="D32" s="41"/>
      <c r="E32" s="62"/>
      <c r="F32" s="41"/>
    </row>
    <row r="33" spans="1:6" ht="15.75" x14ac:dyDescent="0.25">
      <c r="A33" s="44" t="s">
        <v>139</v>
      </c>
      <c r="B33" s="81"/>
      <c r="C33" s="81"/>
      <c r="D33" s="81"/>
      <c r="E33" s="81"/>
      <c r="F33" s="81"/>
    </row>
    <row r="34" spans="1:6" ht="15.75" x14ac:dyDescent="0.25">
      <c r="A34" s="44" t="s">
        <v>81</v>
      </c>
      <c r="B34" s="81"/>
      <c r="C34" s="81"/>
      <c r="D34" s="81"/>
      <c r="E34" s="81"/>
      <c r="F34" s="81"/>
    </row>
    <row r="35" spans="1:6" ht="15.75" x14ac:dyDescent="0.25">
      <c r="A35" s="44" t="s">
        <v>82</v>
      </c>
      <c r="B35" s="81"/>
      <c r="C35" s="81"/>
      <c r="D35" s="81"/>
      <c r="E35" s="81"/>
      <c r="F35" s="81"/>
    </row>
    <row r="36" spans="1:6" ht="15.75" hidden="1" x14ac:dyDescent="0.25">
      <c r="A36" s="44" t="s">
        <v>83</v>
      </c>
      <c r="B36" s="81"/>
      <c r="C36" s="81"/>
      <c r="D36" s="81"/>
      <c r="E36" s="81"/>
      <c r="F36" s="81"/>
    </row>
    <row r="37" spans="1:6" ht="15.75" x14ac:dyDescent="0.25">
      <c r="A37" s="44" t="s">
        <v>97</v>
      </c>
      <c r="B37" s="81"/>
      <c r="C37" s="81"/>
      <c r="D37" s="81"/>
      <c r="E37" s="81"/>
      <c r="F37" s="81"/>
    </row>
    <row r="38" spans="1:6" ht="15.75" x14ac:dyDescent="0.25">
      <c r="A38" s="44" t="s">
        <v>85</v>
      </c>
      <c r="B38" s="81"/>
      <c r="C38" s="81"/>
      <c r="D38" s="81"/>
      <c r="E38" s="81"/>
      <c r="F38" s="81"/>
    </row>
    <row r="39" spans="1:6" ht="15.75" x14ac:dyDescent="0.25">
      <c r="A39" s="44" t="s">
        <v>84</v>
      </c>
      <c r="B39" s="81"/>
      <c r="C39" s="81"/>
      <c r="D39" s="81"/>
      <c r="E39" s="81"/>
      <c r="F39" s="81"/>
    </row>
    <row r="40" spans="1:6" ht="15.75" x14ac:dyDescent="0.25">
      <c r="A40" s="44" t="s">
        <v>86</v>
      </c>
      <c r="B40" s="81"/>
      <c r="C40" s="81"/>
      <c r="D40" s="81"/>
      <c r="E40" s="81"/>
      <c r="F40" s="81"/>
    </row>
    <row r="41" spans="1:6" ht="15.75" x14ac:dyDescent="0.25">
      <c r="A41" s="119" t="s">
        <v>265</v>
      </c>
      <c r="B41" s="117">
        <v>0</v>
      </c>
      <c r="C41" s="118">
        <f>B41*1.03</f>
        <v>0</v>
      </c>
      <c r="D41" s="118">
        <f t="shared" ref="D41:F41" si="4">C41*1.03</f>
        <v>0</v>
      </c>
      <c r="E41" s="118">
        <f t="shared" si="4"/>
        <v>0</v>
      </c>
      <c r="F41" s="118">
        <f t="shared" si="4"/>
        <v>0</v>
      </c>
    </row>
    <row r="42" spans="1:6" ht="15.75" x14ac:dyDescent="0.25">
      <c r="A42" s="42" t="s">
        <v>38</v>
      </c>
      <c r="B42" s="65">
        <f>SUM(B33:B41)</f>
        <v>0</v>
      </c>
      <c r="C42" s="40">
        <f>SUM(C33:C41)</f>
        <v>0</v>
      </c>
      <c r="D42" s="40">
        <f>SUM(D33:D41)</f>
        <v>0</v>
      </c>
      <c r="E42" s="40">
        <f>SUM(E33:E41)</f>
        <v>0</v>
      </c>
      <c r="F42" s="40">
        <f>SUM(F33:F41)</f>
        <v>0</v>
      </c>
    </row>
    <row r="43" spans="1:6" ht="15.75" customHeight="1" x14ac:dyDescent="0.25">
      <c r="A43" s="183" t="s">
        <v>43</v>
      </c>
      <c r="B43" s="46"/>
      <c r="C43" s="40"/>
      <c r="D43" s="40"/>
      <c r="E43" s="40"/>
      <c r="F43" s="40"/>
    </row>
    <row r="44" spans="1:6" ht="15.75" x14ac:dyDescent="0.25">
      <c r="A44" s="49"/>
      <c r="B44" s="46"/>
      <c r="C44" s="40"/>
      <c r="D44" s="40"/>
      <c r="E44" s="40"/>
      <c r="F44" s="40"/>
    </row>
    <row r="45" spans="1:6" ht="15.75" hidden="1" x14ac:dyDescent="0.25">
      <c r="A45" s="51" t="s">
        <v>94</v>
      </c>
      <c r="B45" s="46"/>
      <c r="C45" s="40"/>
      <c r="D45" s="40"/>
      <c r="E45" s="40"/>
      <c r="F45" s="40"/>
    </row>
    <row r="46" spans="1:6" ht="15.75" hidden="1" x14ac:dyDescent="0.25">
      <c r="A46" s="52" t="s">
        <v>62</v>
      </c>
      <c r="B46" s="46"/>
      <c r="C46" s="40"/>
      <c r="D46" s="40"/>
      <c r="E46" s="40"/>
      <c r="F46" s="40"/>
    </row>
    <row r="47" spans="1:6" ht="15.75" hidden="1" x14ac:dyDescent="0.25">
      <c r="A47" s="52" t="s">
        <v>79</v>
      </c>
      <c r="B47" s="46"/>
      <c r="C47" s="40"/>
      <c r="D47" s="40"/>
      <c r="E47" s="40"/>
      <c r="F47" s="40"/>
    </row>
    <row r="48" spans="1:6" ht="15.75" hidden="1" x14ac:dyDescent="0.25">
      <c r="A48" s="52" t="s">
        <v>92</v>
      </c>
      <c r="B48" s="46"/>
      <c r="C48" s="40"/>
      <c r="D48" s="40"/>
      <c r="E48" s="40"/>
      <c r="F48" s="40"/>
    </row>
    <row r="49" spans="1:6" ht="15.75" hidden="1" x14ac:dyDescent="0.25">
      <c r="A49" s="52" t="s">
        <v>93</v>
      </c>
      <c r="B49" s="46"/>
      <c r="C49" s="40"/>
      <c r="D49" s="40"/>
      <c r="E49" s="40"/>
      <c r="F49" s="40"/>
    </row>
    <row r="50" spans="1:6" ht="15.75" x14ac:dyDescent="0.25">
      <c r="A50" s="120" t="s">
        <v>142</v>
      </c>
      <c r="B50" s="121"/>
      <c r="C50" s="121"/>
      <c r="D50" s="121"/>
      <c r="E50" s="121"/>
      <c r="F50" s="121"/>
    </row>
    <row r="51" spans="1:6" ht="15.75" x14ac:dyDescent="0.25">
      <c r="A51" s="122" t="s">
        <v>141</v>
      </c>
      <c r="B51" s="121"/>
      <c r="C51" s="121"/>
      <c r="D51" s="121"/>
      <c r="E51" s="121"/>
      <c r="F51" s="121"/>
    </row>
    <row r="52" spans="1:6" ht="18" customHeight="1" x14ac:dyDescent="0.25">
      <c r="A52" s="51"/>
      <c r="B52" s="46"/>
      <c r="C52" s="40"/>
      <c r="D52" s="40"/>
      <c r="E52" s="40"/>
      <c r="F52" s="40"/>
    </row>
    <row r="53" spans="1:6" ht="15.75" x14ac:dyDescent="0.25">
      <c r="A53" s="42" t="s">
        <v>103</v>
      </c>
      <c r="B53" s="67">
        <f>B30+B42+B51</f>
        <v>0</v>
      </c>
      <c r="C53" s="67">
        <f>C30+C42+C51</f>
        <v>0</v>
      </c>
      <c r="D53" s="67">
        <f>D30+D42+D51</f>
        <v>0</v>
      </c>
      <c r="E53" s="67">
        <f>E30+E42+E51</f>
        <v>0</v>
      </c>
      <c r="F53" s="67">
        <f>F30+F42+F51</f>
        <v>0</v>
      </c>
    </row>
    <row r="54" spans="1:6" ht="15.75" x14ac:dyDescent="0.25">
      <c r="A54" s="47" t="s">
        <v>41</v>
      </c>
      <c r="B54" s="68"/>
      <c r="C54" s="40"/>
      <c r="D54" s="40"/>
      <c r="E54" s="40"/>
      <c r="F54" s="40"/>
    </row>
    <row r="55" spans="1:6" ht="15.75" x14ac:dyDescent="0.25">
      <c r="A55" s="341" t="s">
        <v>295</v>
      </c>
      <c r="B55" s="86">
        <v>0.25</v>
      </c>
      <c r="C55" s="86">
        <v>0.25</v>
      </c>
      <c r="D55" s="86">
        <v>0.25</v>
      </c>
      <c r="E55" s="86">
        <v>0.25</v>
      </c>
      <c r="F55" s="86">
        <v>0.25</v>
      </c>
    </row>
    <row r="56" spans="1:6" ht="15.75" x14ac:dyDescent="0.25">
      <c r="A56" s="204"/>
      <c r="B56" s="67">
        <f>(B10*B55)*0.82</f>
        <v>0</v>
      </c>
      <c r="C56" s="67">
        <f t="shared" ref="C56:F56" si="5">(C10*C55)*0.82</f>
        <v>0</v>
      </c>
      <c r="D56" s="67">
        <f t="shared" si="5"/>
        <v>0</v>
      </c>
      <c r="E56" s="67">
        <f t="shared" si="5"/>
        <v>0</v>
      </c>
      <c r="F56" s="67">
        <f t="shared" si="5"/>
        <v>0</v>
      </c>
    </row>
    <row r="57" spans="1:6" ht="15.75" x14ac:dyDescent="0.25">
      <c r="A57" s="48"/>
      <c r="B57" s="80"/>
      <c r="C57" s="40"/>
      <c r="D57" s="40"/>
      <c r="E57" s="40"/>
      <c r="F57" s="40"/>
    </row>
    <row r="58" spans="1:6" ht="15.75" x14ac:dyDescent="0.25">
      <c r="A58" s="57" t="s">
        <v>42</v>
      </c>
      <c r="B58" s="66">
        <f>B53+B56</f>
        <v>0</v>
      </c>
      <c r="C58" s="66">
        <f>C53+C56</f>
        <v>0</v>
      </c>
      <c r="D58" s="66">
        <f>D53+D56</f>
        <v>0</v>
      </c>
      <c r="E58" s="66">
        <f>E53+E56</f>
        <v>0</v>
      </c>
      <c r="F58" s="66">
        <f>F53+F56</f>
        <v>0</v>
      </c>
    </row>
    <row r="59" spans="1:6" ht="15.75" x14ac:dyDescent="0.25">
      <c r="A59" s="35" t="s">
        <v>99</v>
      </c>
      <c r="B59" s="89">
        <f>B58*1.25</f>
        <v>0</v>
      </c>
      <c r="C59" s="89">
        <f>C58*1.25</f>
        <v>0</v>
      </c>
      <c r="D59" s="89">
        <f>D58*1.25</f>
        <v>0</v>
      </c>
      <c r="E59" s="89">
        <f>E58*1.25</f>
        <v>0</v>
      </c>
      <c r="F59" s="89">
        <f>F58*1.25</f>
        <v>0</v>
      </c>
    </row>
    <row r="60" spans="1:6" ht="15.75" x14ac:dyDescent="0.25">
      <c r="A60" s="35" t="s">
        <v>120</v>
      </c>
      <c r="B60" s="89">
        <f>B58*0.75</f>
        <v>0</v>
      </c>
      <c r="C60" s="89">
        <f>C58*0.75</f>
        <v>0</v>
      </c>
      <c r="D60" s="89">
        <f>D58*0.75</f>
        <v>0</v>
      </c>
      <c r="E60" s="89">
        <f>E58*0.75</f>
        <v>0</v>
      </c>
      <c r="F60" s="89">
        <f>F58*0.75</f>
        <v>0</v>
      </c>
    </row>
    <row r="61" spans="1:6" ht="15.75" x14ac:dyDescent="0.25">
      <c r="A61" s="69"/>
      <c r="B61" s="66"/>
      <c r="C61" s="66"/>
      <c r="D61" s="66"/>
      <c r="E61" s="66"/>
      <c r="F61" s="66"/>
    </row>
    <row r="62" spans="1:6" ht="15.75" x14ac:dyDescent="0.25">
      <c r="A62" s="82" t="s">
        <v>90</v>
      </c>
      <c r="B62" s="114">
        <f>B12</f>
        <v>0</v>
      </c>
      <c r="C62" s="114">
        <f>C12</f>
        <v>0</v>
      </c>
      <c r="D62" s="114">
        <f>D12</f>
        <v>0</v>
      </c>
      <c r="E62" s="114">
        <f>E12</f>
        <v>0</v>
      </c>
      <c r="F62" s="114">
        <f>F12</f>
        <v>0</v>
      </c>
    </row>
    <row r="63" spans="1:6" ht="15.75" x14ac:dyDescent="0.25">
      <c r="A63" s="54" t="s">
        <v>137</v>
      </c>
      <c r="B63" s="114">
        <f>B62-B58</f>
        <v>0</v>
      </c>
      <c r="C63" s="114">
        <f>C62-C58</f>
        <v>0</v>
      </c>
      <c r="D63" s="114">
        <f>D62-D58</f>
        <v>0</v>
      </c>
      <c r="E63" s="114">
        <f>E62-E58</f>
        <v>0</v>
      </c>
      <c r="F63" s="114">
        <f>F62-F58</f>
        <v>0</v>
      </c>
    </row>
    <row r="64" spans="1:6" ht="15.75" x14ac:dyDescent="0.25">
      <c r="A64" s="54" t="s">
        <v>138</v>
      </c>
      <c r="B64" s="114">
        <f>B63</f>
        <v>0</v>
      </c>
      <c r="C64" s="124">
        <f>B64+C63</f>
        <v>0</v>
      </c>
      <c r="D64" s="124">
        <f>C64+D63</f>
        <v>0</v>
      </c>
      <c r="E64" s="124">
        <f>D64+E63</f>
        <v>0</v>
      </c>
      <c r="F64" s="124">
        <f>E64+F63</f>
        <v>0</v>
      </c>
    </row>
    <row r="65" spans="1:7" ht="15.75" x14ac:dyDescent="0.25">
      <c r="A65" s="39"/>
      <c r="B65" s="46"/>
      <c r="C65" s="45"/>
      <c r="D65" s="45"/>
      <c r="E65" s="45"/>
      <c r="F65" s="45"/>
      <c r="G65" s="95"/>
    </row>
    <row r="66" spans="1:7" x14ac:dyDescent="0.25">
      <c r="A66" s="20"/>
      <c r="B66" s="19"/>
      <c r="C66" s="21"/>
      <c r="D66" s="21"/>
      <c r="E66" s="21"/>
      <c r="F66" s="21"/>
    </row>
    <row r="67" spans="1:7" ht="75.75" customHeight="1" x14ac:dyDescent="0.25">
      <c r="A67" s="170" t="s">
        <v>266</v>
      </c>
      <c r="B67" s="170"/>
      <c r="C67" s="170"/>
      <c r="D67" s="170"/>
      <c r="E67" s="170"/>
      <c r="F67" s="170"/>
    </row>
    <row r="68" spans="1:7" x14ac:dyDescent="0.25">
      <c r="A68" s="20"/>
      <c r="B68" s="19"/>
      <c r="C68" s="22"/>
      <c r="D68" s="22"/>
      <c r="E68" s="22"/>
      <c r="F68" s="22"/>
    </row>
    <row r="69" spans="1:7" x14ac:dyDescent="0.25">
      <c r="A69" s="20"/>
      <c r="B69" s="19"/>
      <c r="C69" s="22"/>
      <c r="D69" s="22"/>
      <c r="E69" s="22"/>
      <c r="F69" s="22"/>
    </row>
    <row r="70" spans="1:7" x14ac:dyDescent="0.25">
      <c r="A70" s="20"/>
      <c r="B70" s="19"/>
      <c r="C70" s="22"/>
      <c r="D70" s="22"/>
      <c r="E70" s="22"/>
      <c r="F70" s="22"/>
    </row>
    <row r="71" spans="1:7" x14ac:dyDescent="0.25">
      <c r="A71" s="20"/>
      <c r="B71" s="21"/>
      <c r="C71" s="19"/>
      <c r="D71" s="21"/>
      <c r="E71" s="21"/>
      <c r="F71" s="21"/>
    </row>
    <row r="72" spans="1:7" x14ac:dyDescent="0.25">
      <c r="A72" s="20"/>
      <c r="B72" s="21"/>
      <c r="C72" s="19"/>
      <c r="D72" s="21"/>
      <c r="E72" s="21"/>
      <c r="F72" s="21"/>
    </row>
    <row r="73" spans="1:7" x14ac:dyDescent="0.25">
      <c r="A73" s="23"/>
      <c r="B73" s="401"/>
      <c r="C73" s="401"/>
      <c r="D73" s="21"/>
      <c r="E73" s="402"/>
      <c r="F73" s="402"/>
    </row>
    <row r="74" spans="1:7" x14ac:dyDescent="0.25">
      <c r="A74" s="20"/>
      <c r="B74" s="398"/>
      <c r="C74" s="398"/>
      <c r="D74" s="24"/>
      <c r="E74" s="20"/>
      <c r="F74" s="25"/>
    </row>
    <row r="75" spans="1:7" x14ac:dyDescent="0.25">
      <c r="A75" s="20"/>
      <c r="B75" s="398"/>
      <c r="C75" s="398"/>
      <c r="D75" s="21"/>
      <c r="E75" s="20"/>
      <c r="F75" s="25"/>
    </row>
    <row r="76" spans="1:7" x14ac:dyDescent="0.25">
      <c r="A76" s="20"/>
      <c r="B76" s="398"/>
      <c r="C76" s="398"/>
      <c r="D76" s="21"/>
      <c r="E76" s="20"/>
      <c r="F76" s="25"/>
    </row>
    <row r="77" spans="1:7" x14ac:dyDescent="0.25">
      <c r="A77" s="20"/>
      <c r="B77" s="398"/>
      <c r="C77" s="398"/>
      <c r="D77" s="21"/>
      <c r="E77" s="20"/>
      <c r="F77" s="25"/>
    </row>
    <row r="78" spans="1:7" x14ac:dyDescent="0.25">
      <c r="A78" s="26"/>
      <c r="B78" s="398"/>
      <c r="C78" s="398"/>
      <c r="D78" s="21"/>
      <c r="E78" s="20"/>
      <c r="F78" s="20"/>
    </row>
    <row r="79" spans="1:7" x14ac:dyDescent="0.25">
      <c r="A79" s="20"/>
      <c r="B79" s="21"/>
      <c r="C79" s="21"/>
      <c r="D79" s="21"/>
      <c r="E79" s="21"/>
      <c r="F79" s="21"/>
    </row>
    <row r="80" spans="1:7" x14ac:dyDescent="0.25">
      <c r="A80" s="169"/>
      <c r="B80" s="169"/>
      <c r="C80" s="21"/>
      <c r="D80" s="20"/>
    </row>
    <row r="81" spans="1:4" x14ac:dyDescent="0.25">
      <c r="A81" s="27"/>
      <c r="B81" s="28"/>
      <c r="C81" s="29"/>
      <c r="D81" s="20"/>
    </row>
    <row r="82" spans="1:4" x14ac:dyDescent="0.25">
      <c r="A82" s="27"/>
      <c r="B82" s="28"/>
      <c r="C82" s="21"/>
      <c r="D82" s="20"/>
    </row>
    <row r="83" spans="1:4" x14ac:dyDescent="0.25">
      <c r="A83" s="27"/>
      <c r="B83" s="28"/>
      <c r="C83" s="21"/>
      <c r="D83" s="20"/>
    </row>
    <row r="84" spans="1:4" x14ac:dyDescent="0.25">
      <c r="A84" s="27"/>
      <c r="B84" s="28"/>
      <c r="C84" s="21"/>
      <c r="D84" s="20"/>
    </row>
  </sheetData>
  <mergeCells count="9">
    <mergeCell ref="B76:C76"/>
    <mergeCell ref="B77:C77"/>
    <mergeCell ref="B78:C78"/>
    <mergeCell ref="A1:F2"/>
    <mergeCell ref="O17:P22"/>
    <mergeCell ref="B73:C73"/>
    <mergeCell ref="E73:F73"/>
    <mergeCell ref="B74:C74"/>
    <mergeCell ref="B75:C7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E9" sqref="E9"/>
    </sheetView>
  </sheetViews>
  <sheetFormatPr defaultRowHeight="15" x14ac:dyDescent="0.25"/>
  <cols>
    <col min="1" max="1" width="14.28515625" customWidth="1"/>
    <col min="2" max="6" width="18.7109375" customWidth="1"/>
  </cols>
  <sheetData>
    <row r="1" spans="1:6" x14ac:dyDescent="0.25">
      <c r="A1" s="412" t="s">
        <v>144</v>
      </c>
      <c r="B1" s="413"/>
      <c r="C1" s="413"/>
      <c r="D1" s="413"/>
      <c r="E1" s="413"/>
      <c r="F1" s="414"/>
    </row>
    <row r="2" spans="1:6" ht="24" customHeight="1" x14ac:dyDescent="0.25">
      <c r="A2" s="415"/>
      <c r="B2" s="416"/>
      <c r="C2" s="416"/>
      <c r="D2" s="416"/>
      <c r="E2" s="416"/>
      <c r="F2" s="417"/>
    </row>
    <row r="4" spans="1:6" x14ac:dyDescent="0.25">
      <c r="A4" s="418" t="s">
        <v>145</v>
      </c>
      <c r="B4" s="418"/>
      <c r="C4" s="418"/>
      <c r="D4" s="418"/>
      <c r="E4" s="418"/>
      <c r="F4" s="418"/>
    </row>
    <row r="5" spans="1:6" x14ac:dyDescent="0.25">
      <c r="A5" s="71" t="s">
        <v>146</v>
      </c>
      <c r="B5" s="71" t="s">
        <v>164</v>
      </c>
      <c r="C5" s="71" t="s">
        <v>147</v>
      </c>
      <c r="D5" s="71" t="s">
        <v>148</v>
      </c>
      <c r="E5" s="71" t="s">
        <v>149</v>
      </c>
      <c r="F5" s="71" t="s">
        <v>150</v>
      </c>
    </row>
    <row r="6" spans="1:6" x14ac:dyDescent="0.25">
      <c r="A6" s="125" t="s">
        <v>151</v>
      </c>
      <c r="B6" s="126">
        <v>10</v>
      </c>
      <c r="C6" s="127">
        <v>15</v>
      </c>
      <c r="D6" s="126">
        <v>20</v>
      </c>
      <c r="E6" s="126">
        <v>24</v>
      </c>
      <c r="F6" s="126">
        <v>30</v>
      </c>
    </row>
    <row r="7" spans="1:6" x14ac:dyDescent="0.25">
      <c r="A7" s="125" t="s">
        <v>152</v>
      </c>
      <c r="B7" s="126">
        <v>4</v>
      </c>
      <c r="C7" s="126">
        <v>14</v>
      </c>
      <c r="D7" s="127">
        <v>20</v>
      </c>
      <c r="E7" s="126">
        <v>24</v>
      </c>
      <c r="F7" s="126">
        <v>30</v>
      </c>
    </row>
    <row r="8" spans="1:6" x14ac:dyDescent="0.25">
      <c r="A8" s="125" t="s">
        <v>153</v>
      </c>
      <c r="B8" s="126">
        <v>6</v>
      </c>
      <c r="C8" s="127">
        <v>15</v>
      </c>
      <c r="D8" s="126">
        <v>24</v>
      </c>
      <c r="E8" s="126">
        <v>29</v>
      </c>
      <c r="F8" s="126">
        <v>32</v>
      </c>
    </row>
    <row r="9" spans="1:6" x14ac:dyDescent="0.25">
      <c r="A9" s="125" t="s">
        <v>154</v>
      </c>
      <c r="B9" s="126">
        <v>0</v>
      </c>
      <c r="C9" s="126">
        <v>5</v>
      </c>
      <c r="D9" s="126">
        <v>11</v>
      </c>
      <c r="E9" s="127">
        <v>18</v>
      </c>
      <c r="F9" s="126">
        <v>23</v>
      </c>
    </row>
    <row r="10" spans="1:6" x14ac:dyDescent="0.25">
      <c r="A10" s="128" t="s">
        <v>155</v>
      </c>
      <c r="B10" s="97">
        <f>SUM(B6:B9)</f>
        <v>20</v>
      </c>
      <c r="C10" s="97">
        <f>SUM(C6:C9)</f>
        <v>49</v>
      </c>
      <c r="D10" s="97">
        <f>SUM(D6:D9)</f>
        <v>75</v>
      </c>
      <c r="E10" s="97">
        <f>SUM(E6:E9)</f>
        <v>95</v>
      </c>
      <c r="F10" s="97">
        <f>SUM(F6:F9)</f>
        <v>115</v>
      </c>
    </row>
    <row r="11" spans="1:6" x14ac:dyDescent="0.25">
      <c r="A11" s="419" t="s">
        <v>156</v>
      </c>
      <c r="B11" s="419"/>
      <c r="C11" s="419"/>
      <c r="D11" s="419"/>
      <c r="E11" s="419"/>
      <c r="F11" s="419"/>
    </row>
    <row r="12" spans="1:6" s="131" customFormat="1" x14ac:dyDescent="0.25">
      <c r="A12" s="129"/>
      <c r="B12" s="130"/>
      <c r="C12" s="130"/>
      <c r="D12" s="130"/>
      <c r="E12" s="130"/>
      <c r="F12" s="130"/>
    </row>
    <row r="13" spans="1:6" x14ac:dyDescent="0.25">
      <c r="A13" s="132"/>
      <c r="B13" s="133"/>
      <c r="C13" s="133"/>
      <c r="D13" s="133"/>
      <c r="E13" s="133"/>
      <c r="F13" s="133"/>
    </row>
    <row r="14" spans="1:6" x14ac:dyDescent="0.25">
      <c r="A14" s="420" t="s">
        <v>157</v>
      </c>
      <c r="B14" s="421"/>
      <c r="C14" s="421"/>
      <c r="D14" s="421"/>
      <c r="E14" s="421"/>
      <c r="F14" s="422"/>
    </row>
    <row r="15" spans="1:6" x14ac:dyDescent="0.25">
      <c r="A15" s="71" t="s">
        <v>146</v>
      </c>
      <c r="B15" s="71" t="s">
        <v>164</v>
      </c>
      <c r="C15" s="71" t="s">
        <v>147</v>
      </c>
      <c r="D15" s="71" t="s">
        <v>148</v>
      </c>
      <c r="E15" s="71" t="s">
        <v>149</v>
      </c>
      <c r="F15" s="71" t="s">
        <v>150</v>
      </c>
    </row>
    <row r="16" spans="1:6" x14ac:dyDescent="0.25">
      <c r="A16" s="71" t="s">
        <v>151</v>
      </c>
      <c r="B16" s="126">
        <f t="shared" ref="B16:F19" si="0">IF(B6&lt;15,0, 6)</f>
        <v>0</v>
      </c>
      <c r="C16" s="134">
        <f t="shared" si="0"/>
        <v>6</v>
      </c>
      <c r="D16" s="126">
        <f t="shared" si="0"/>
        <v>6</v>
      </c>
      <c r="E16" s="126">
        <f t="shared" si="0"/>
        <v>6</v>
      </c>
      <c r="F16" s="126">
        <f t="shared" si="0"/>
        <v>6</v>
      </c>
    </row>
    <row r="17" spans="1:6" x14ac:dyDescent="0.25">
      <c r="A17" s="71" t="s">
        <v>152</v>
      </c>
      <c r="B17" s="126">
        <f t="shared" si="0"/>
        <v>0</v>
      </c>
      <c r="C17" s="126">
        <f t="shared" si="0"/>
        <v>0</v>
      </c>
      <c r="D17" s="134">
        <f t="shared" si="0"/>
        <v>6</v>
      </c>
      <c r="E17" s="126">
        <f t="shared" si="0"/>
        <v>6</v>
      </c>
      <c r="F17" s="126">
        <f t="shared" si="0"/>
        <v>6</v>
      </c>
    </row>
    <row r="18" spans="1:6" x14ac:dyDescent="0.25">
      <c r="A18" s="71" t="s">
        <v>153</v>
      </c>
      <c r="B18" s="126">
        <f t="shared" si="0"/>
        <v>0</v>
      </c>
      <c r="C18" s="134">
        <f t="shared" si="0"/>
        <v>6</v>
      </c>
      <c r="D18" s="126">
        <f t="shared" si="0"/>
        <v>6</v>
      </c>
      <c r="E18" s="126">
        <f t="shared" si="0"/>
        <v>6</v>
      </c>
      <c r="F18" s="126">
        <f t="shared" si="0"/>
        <v>6</v>
      </c>
    </row>
    <row r="19" spans="1:6" x14ac:dyDescent="0.25">
      <c r="A19" s="71" t="s">
        <v>154</v>
      </c>
      <c r="B19" s="126">
        <f t="shared" si="0"/>
        <v>0</v>
      </c>
      <c r="C19" s="126">
        <f t="shared" si="0"/>
        <v>0</v>
      </c>
      <c r="D19" s="126">
        <f t="shared" si="0"/>
        <v>0</v>
      </c>
      <c r="E19" s="134">
        <f t="shared" si="0"/>
        <v>6</v>
      </c>
      <c r="F19" s="126">
        <f t="shared" si="0"/>
        <v>6</v>
      </c>
    </row>
    <row r="20" spans="1:6" x14ac:dyDescent="0.25">
      <c r="A20" s="1"/>
      <c r="B20" s="1"/>
      <c r="C20" s="71">
        <f>SUM(C16:C19)</f>
        <v>12</v>
      </c>
      <c r="D20" s="126">
        <f>SUM(D16:D19)</f>
        <v>18</v>
      </c>
      <c r="E20" s="126">
        <f>SUM(E16:E19)</f>
        <v>24</v>
      </c>
      <c r="F20" s="126">
        <f>SUM(F16:F19)</f>
        <v>24</v>
      </c>
    </row>
    <row r="21" spans="1:6" x14ac:dyDescent="0.25">
      <c r="A21" s="1"/>
      <c r="B21" s="1"/>
      <c r="C21" s="104">
        <f>C20*3500</f>
        <v>42000</v>
      </c>
      <c r="D21" s="104">
        <f>D20*3500</f>
        <v>63000</v>
      </c>
      <c r="E21" s="104">
        <f>E20*3500</f>
        <v>84000</v>
      </c>
      <c r="F21" s="104">
        <f>F20*3500</f>
        <v>84000</v>
      </c>
    </row>
    <row r="22" spans="1:6" x14ac:dyDescent="0.25">
      <c r="A22" s="1"/>
      <c r="B22" s="1"/>
      <c r="C22" s="1"/>
      <c r="D22" s="1"/>
      <c r="E22" s="1"/>
      <c r="F22" s="1"/>
    </row>
    <row r="23" spans="1:6" x14ac:dyDescent="0.25">
      <c r="A23" s="423" t="s">
        <v>158</v>
      </c>
      <c r="B23" s="423"/>
      <c r="C23" s="423"/>
      <c r="D23" s="423"/>
      <c r="E23" s="423"/>
      <c r="F23" s="423"/>
    </row>
    <row r="25" spans="1:6" x14ac:dyDescent="0.25">
      <c r="A25" s="135" t="s">
        <v>26</v>
      </c>
      <c r="B25" s="136"/>
      <c r="C25" s="136"/>
      <c r="D25" s="136"/>
      <c r="E25" s="136"/>
      <c r="F25" s="137"/>
    </row>
    <row r="26" spans="1:6" x14ac:dyDescent="0.25">
      <c r="A26" s="424" t="s">
        <v>159</v>
      </c>
      <c r="B26" s="425"/>
      <c r="C26" s="425"/>
      <c r="D26" s="425"/>
      <c r="E26" s="425"/>
      <c r="F26" s="426"/>
    </row>
    <row r="27" spans="1:6" x14ac:dyDescent="0.25">
      <c r="A27" s="138"/>
      <c r="B27" s="139"/>
      <c r="C27" s="139"/>
      <c r="D27" s="139"/>
      <c r="E27" s="139"/>
      <c r="F27" s="140"/>
    </row>
    <row r="28" spans="1:6" x14ac:dyDescent="0.25">
      <c r="A28" s="403" t="s">
        <v>160</v>
      </c>
      <c r="B28" s="404"/>
      <c r="C28" s="404"/>
      <c r="D28" s="404"/>
      <c r="E28" s="404"/>
      <c r="F28" s="405"/>
    </row>
    <row r="29" spans="1:6" x14ac:dyDescent="0.25">
      <c r="A29" s="403"/>
      <c r="B29" s="404"/>
      <c r="C29" s="404"/>
      <c r="D29" s="404"/>
      <c r="E29" s="404"/>
      <c r="F29" s="405"/>
    </row>
    <row r="30" spans="1:6" x14ac:dyDescent="0.25">
      <c r="A30" s="141"/>
      <c r="B30" s="142"/>
      <c r="C30" s="142"/>
      <c r="D30" s="142"/>
      <c r="E30" s="142"/>
      <c r="F30" s="143"/>
    </row>
    <row r="31" spans="1:6" x14ac:dyDescent="0.25">
      <c r="A31" s="406" t="s">
        <v>163</v>
      </c>
      <c r="B31" s="407"/>
      <c r="C31" s="407"/>
      <c r="D31" s="407"/>
      <c r="E31" s="407"/>
      <c r="F31" s="408"/>
    </row>
    <row r="32" spans="1:6" x14ac:dyDescent="0.25">
      <c r="A32" s="406"/>
      <c r="B32" s="407"/>
      <c r="C32" s="407"/>
      <c r="D32" s="407"/>
      <c r="E32" s="407"/>
      <c r="F32" s="408"/>
    </row>
    <row r="33" spans="1:6" ht="9.75" customHeight="1" x14ac:dyDescent="0.25">
      <c r="A33" s="406"/>
      <c r="B33" s="407"/>
      <c r="C33" s="407"/>
      <c r="D33" s="407"/>
      <c r="E33" s="407"/>
      <c r="F33" s="408"/>
    </row>
    <row r="34" spans="1:6" hidden="1" x14ac:dyDescent="0.25">
      <c r="A34" s="406"/>
      <c r="B34" s="407"/>
      <c r="C34" s="407"/>
      <c r="D34" s="407"/>
      <c r="E34" s="407"/>
      <c r="F34" s="408"/>
    </row>
    <row r="35" spans="1:6" ht="3" customHeight="1" x14ac:dyDescent="0.25">
      <c r="A35" s="406"/>
      <c r="B35" s="407"/>
      <c r="C35" s="407"/>
      <c r="D35" s="407"/>
      <c r="E35" s="407"/>
      <c r="F35" s="408"/>
    </row>
    <row r="36" spans="1:6" hidden="1" x14ac:dyDescent="0.25">
      <c r="A36" s="406"/>
      <c r="B36" s="407"/>
      <c r="C36" s="407"/>
      <c r="D36" s="407"/>
      <c r="E36" s="407"/>
      <c r="F36" s="408"/>
    </row>
    <row r="37" spans="1:6" x14ac:dyDescent="0.25">
      <c r="A37" s="141"/>
      <c r="B37" s="142"/>
      <c r="C37" s="142"/>
      <c r="D37" s="142"/>
      <c r="E37" s="142"/>
      <c r="F37" s="143"/>
    </row>
    <row r="38" spans="1:6" x14ac:dyDescent="0.25">
      <c r="A38" s="406" t="s">
        <v>161</v>
      </c>
      <c r="B38" s="407"/>
      <c r="C38" s="407"/>
      <c r="D38" s="407"/>
      <c r="E38" s="407"/>
      <c r="F38" s="408"/>
    </row>
    <row r="39" spans="1:6" x14ac:dyDescent="0.25">
      <c r="A39" s="406"/>
      <c r="B39" s="407"/>
      <c r="C39" s="407"/>
      <c r="D39" s="407"/>
      <c r="E39" s="407"/>
      <c r="F39" s="408"/>
    </row>
    <row r="40" spans="1:6" x14ac:dyDescent="0.25">
      <c r="A40" s="406"/>
      <c r="B40" s="407"/>
      <c r="C40" s="407"/>
      <c r="D40" s="407"/>
      <c r="E40" s="407"/>
      <c r="F40" s="408"/>
    </row>
    <row r="41" spans="1:6" x14ac:dyDescent="0.25">
      <c r="A41" s="406"/>
      <c r="B41" s="407"/>
      <c r="C41" s="407"/>
      <c r="D41" s="407"/>
      <c r="E41" s="407"/>
      <c r="F41" s="408"/>
    </row>
    <row r="42" spans="1:6" ht="5.25" customHeight="1" x14ac:dyDescent="0.25">
      <c r="A42" s="406"/>
      <c r="B42" s="407"/>
      <c r="C42" s="407"/>
      <c r="D42" s="407"/>
      <c r="E42" s="407"/>
      <c r="F42" s="408"/>
    </row>
    <row r="43" spans="1:6" hidden="1" x14ac:dyDescent="0.25">
      <c r="A43" s="406"/>
      <c r="B43" s="407"/>
      <c r="C43" s="407"/>
      <c r="D43" s="407"/>
      <c r="E43" s="407"/>
      <c r="F43" s="408"/>
    </row>
    <row r="44" spans="1:6" ht="4.5" hidden="1" customHeight="1" x14ac:dyDescent="0.25">
      <c r="A44" s="406"/>
      <c r="B44" s="407"/>
      <c r="C44" s="407"/>
      <c r="D44" s="407"/>
      <c r="E44" s="407"/>
      <c r="F44" s="408"/>
    </row>
    <row r="45" spans="1:6" ht="8.25" hidden="1" customHeight="1" x14ac:dyDescent="0.25">
      <c r="A45" s="406"/>
      <c r="B45" s="407"/>
      <c r="C45" s="407"/>
      <c r="D45" s="407"/>
      <c r="E45" s="407"/>
      <c r="F45" s="408"/>
    </row>
    <row r="46" spans="1:6" hidden="1" x14ac:dyDescent="0.25">
      <c r="A46" s="406"/>
      <c r="B46" s="407"/>
      <c r="C46" s="407"/>
      <c r="D46" s="407"/>
      <c r="E46" s="407"/>
      <c r="F46" s="408"/>
    </row>
    <row r="47" spans="1:6" hidden="1" x14ac:dyDescent="0.25">
      <c r="A47" s="406"/>
      <c r="B47" s="407"/>
      <c r="C47" s="407"/>
      <c r="D47" s="407"/>
      <c r="E47" s="407"/>
      <c r="F47" s="408"/>
    </row>
    <row r="48" spans="1:6" hidden="1" x14ac:dyDescent="0.25">
      <c r="A48" s="406"/>
      <c r="B48" s="407"/>
      <c r="C48" s="407"/>
      <c r="D48" s="407"/>
      <c r="E48" s="407"/>
      <c r="F48" s="408"/>
    </row>
    <row r="49" spans="1:6" x14ac:dyDescent="0.25">
      <c r="A49" s="144"/>
      <c r="B49" s="145"/>
      <c r="C49" s="145"/>
      <c r="D49" s="145"/>
      <c r="E49" s="145"/>
      <c r="F49" s="146"/>
    </row>
    <row r="50" spans="1:6" x14ac:dyDescent="0.25">
      <c r="A50" s="409" t="s">
        <v>162</v>
      </c>
      <c r="B50" s="410"/>
      <c r="C50" s="410"/>
      <c r="D50" s="410"/>
      <c r="E50" s="410"/>
      <c r="F50" s="411"/>
    </row>
    <row r="51" spans="1:6" x14ac:dyDescent="0.25">
      <c r="A51" s="147"/>
      <c r="B51" s="148"/>
      <c r="C51" s="148"/>
      <c r="D51" s="148"/>
      <c r="E51" s="148"/>
      <c r="F51" s="149"/>
    </row>
  </sheetData>
  <mergeCells count="10">
    <mergeCell ref="A28:F29"/>
    <mergeCell ref="A31:F36"/>
    <mergeCell ref="A38:F48"/>
    <mergeCell ref="A50:F50"/>
    <mergeCell ref="A1:F2"/>
    <mergeCell ref="A4:F4"/>
    <mergeCell ref="A11:F11"/>
    <mergeCell ref="A14:F14"/>
    <mergeCell ref="A23:F23"/>
    <mergeCell ref="A26:F26"/>
  </mergeCells>
  <pageMargins left="0.7" right="0.7" top="0.75" bottom="0.75" header="0.3" footer="0.3"/>
  <pageSetup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4" workbookViewId="0">
      <selection activeCell="M24" sqref="M24"/>
    </sheetView>
  </sheetViews>
  <sheetFormatPr defaultRowHeight="15" x14ac:dyDescent="0.25"/>
  <cols>
    <col min="1" max="1" width="11.140625" customWidth="1"/>
    <col min="3" max="6" width="10" bestFit="1" customWidth="1"/>
  </cols>
  <sheetData>
    <row r="1" spans="1:13" x14ac:dyDescent="0.25">
      <c r="B1" s="168" t="s">
        <v>250</v>
      </c>
      <c r="C1" s="168" t="s">
        <v>249</v>
      </c>
      <c r="D1" s="168" t="s">
        <v>248</v>
      </c>
      <c r="E1" s="168" t="s">
        <v>247</v>
      </c>
      <c r="F1" s="168" t="s">
        <v>246</v>
      </c>
      <c r="I1" s="168" t="s">
        <v>250</v>
      </c>
      <c r="J1" s="168" t="s">
        <v>249</v>
      </c>
      <c r="K1" s="168" t="s">
        <v>248</v>
      </c>
      <c r="L1" s="168" t="s">
        <v>247</v>
      </c>
      <c r="M1" s="168" t="s">
        <v>246</v>
      </c>
    </row>
    <row r="2" spans="1:13" x14ac:dyDescent="0.25">
      <c r="A2" s="167" t="s">
        <v>245</v>
      </c>
      <c r="B2" s="166"/>
      <c r="C2" s="166"/>
      <c r="D2" s="166"/>
      <c r="E2" s="166"/>
      <c r="F2" s="166"/>
      <c r="H2" s="167" t="s">
        <v>244</v>
      </c>
      <c r="I2" s="166"/>
      <c r="J2" s="166"/>
      <c r="K2" s="166"/>
      <c r="L2" s="166"/>
      <c r="M2" s="166"/>
    </row>
    <row r="3" spans="1:13" x14ac:dyDescent="0.25">
      <c r="B3" s="166"/>
      <c r="C3" s="166"/>
      <c r="D3" s="166"/>
      <c r="E3" s="166"/>
      <c r="F3" s="166"/>
      <c r="I3" s="166"/>
      <c r="J3" s="166"/>
      <c r="K3" s="166"/>
      <c r="L3" s="166"/>
      <c r="M3" s="166"/>
    </row>
    <row r="4" spans="1:13" x14ac:dyDescent="0.25">
      <c r="A4" s="162" t="s">
        <v>242</v>
      </c>
      <c r="B4" s="166"/>
      <c r="C4" s="166"/>
      <c r="D4" s="166"/>
      <c r="E4" s="166"/>
      <c r="F4" s="166"/>
      <c r="I4" s="166"/>
      <c r="J4" s="166"/>
      <c r="K4" s="166"/>
      <c r="L4" s="166"/>
      <c r="M4" s="166"/>
    </row>
    <row r="5" spans="1:13" x14ac:dyDescent="0.25">
      <c r="A5" t="s">
        <v>243</v>
      </c>
      <c r="B5" s="160" t="s">
        <v>241</v>
      </c>
      <c r="C5" s="160" t="s">
        <v>240</v>
      </c>
      <c r="D5" s="160" t="s">
        <v>239</v>
      </c>
      <c r="E5" s="160" t="s">
        <v>238</v>
      </c>
      <c r="F5" s="160" t="s">
        <v>237</v>
      </c>
      <c r="H5" s="163" t="s">
        <v>242</v>
      </c>
      <c r="I5" s="160" t="s">
        <v>241</v>
      </c>
      <c r="J5" s="160" t="s">
        <v>240</v>
      </c>
      <c r="K5" s="160" t="s">
        <v>239</v>
      </c>
      <c r="L5" s="160" t="s">
        <v>238</v>
      </c>
      <c r="M5" s="160" t="s">
        <v>237</v>
      </c>
    </row>
    <row r="6" spans="1:13" x14ac:dyDescent="0.25">
      <c r="A6" t="s">
        <v>236</v>
      </c>
      <c r="B6" s="159" t="s">
        <v>235</v>
      </c>
      <c r="C6" s="159" t="s">
        <v>234</v>
      </c>
      <c r="D6" s="159" t="s">
        <v>233</v>
      </c>
      <c r="E6" s="159" t="s">
        <v>232</v>
      </c>
      <c r="F6" s="159" t="s">
        <v>231</v>
      </c>
      <c r="H6" s="165"/>
      <c r="I6" s="164"/>
      <c r="J6" s="164"/>
      <c r="K6" s="164"/>
      <c r="L6" s="164"/>
      <c r="M6" s="164"/>
    </row>
    <row r="7" spans="1:13" x14ac:dyDescent="0.25">
      <c r="A7" t="s">
        <v>230</v>
      </c>
      <c r="B7" s="158" t="s">
        <v>229</v>
      </c>
      <c r="C7" s="158" t="s">
        <v>228</v>
      </c>
      <c r="D7" s="158" t="s">
        <v>227</v>
      </c>
      <c r="E7" s="158" t="s">
        <v>226</v>
      </c>
      <c r="F7" s="158" t="s">
        <v>225</v>
      </c>
      <c r="H7" s="163" t="s">
        <v>218</v>
      </c>
      <c r="J7" t="s">
        <v>217</v>
      </c>
      <c r="K7" t="s">
        <v>217</v>
      </c>
      <c r="L7" t="s">
        <v>217</v>
      </c>
      <c r="M7" t="s">
        <v>217</v>
      </c>
    </row>
    <row r="8" spans="1:13" x14ac:dyDescent="0.25">
      <c r="A8" t="s">
        <v>224</v>
      </c>
      <c r="B8" s="157" t="s">
        <v>223</v>
      </c>
      <c r="C8" s="157" t="s">
        <v>222</v>
      </c>
      <c r="D8" s="157" t="s">
        <v>221</v>
      </c>
      <c r="E8" s="157" t="s">
        <v>220</v>
      </c>
      <c r="F8" s="157" t="s">
        <v>219</v>
      </c>
      <c r="J8" s="160" t="s">
        <v>216</v>
      </c>
      <c r="K8" s="160" t="s">
        <v>215</v>
      </c>
      <c r="L8" s="160" t="s">
        <v>214</v>
      </c>
      <c r="M8" s="160" t="s">
        <v>213</v>
      </c>
    </row>
    <row r="9" spans="1:13" x14ac:dyDescent="0.25">
      <c r="B9" s="161"/>
      <c r="C9" s="161"/>
      <c r="D9" s="161"/>
      <c r="E9" s="161"/>
      <c r="F9" s="161"/>
      <c r="K9" s="160" t="s">
        <v>212</v>
      </c>
      <c r="L9" s="160" t="s">
        <v>211</v>
      </c>
      <c r="M9" s="160" t="s">
        <v>210</v>
      </c>
    </row>
    <row r="10" spans="1:13" x14ac:dyDescent="0.25">
      <c r="A10" s="162" t="s">
        <v>218</v>
      </c>
      <c r="B10" s="161"/>
      <c r="C10" s="161" t="s">
        <v>217</v>
      </c>
      <c r="D10" s="161" t="s">
        <v>217</v>
      </c>
      <c r="E10" s="161" t="s">
        <v>217</v>
      </c>
      <c r="F10" s="161" t="s">
        <v>217</v>
      </c>
      <c r="L10" s="160" t="s">
        <v>209</v>
      </c>
      <c r="M10" s="160" t="s">
        <v>208</v>
      </c>
    </row>
    <row r="11" spans="1:13" x14ac:dyDescent="0.25">
      <c r="C11" s="160" t="s">
        <v>216</v>
      </c>
      <c r="D11" s="160" t="s">
        <v>215</v>
      </c>
      <c r="E11" s="160" t="s">
        <v>214</v>
      </c>
      <c r="F11" s="160" t="s">
        <v>213</v>
      </c>
      <c r="M11" s="160" t="s">
        <v>207</v>
      </c>
    </row>
    <row r="12" spans="1:13" x14ac:dyDescent="0.25">
      <c r="D12" s="160" t="s">
        <v>212</v>
      </c>
      <c r="E12" s="160" t="s">
        <v>211</v>
      </c>
      <c r="F12" s="160" t="s">
        <v>210</v>
      </c>
    </row>
    <row r="13" spans="1:13" x14ac:dyDescent="0.25">
      <c r="E13" s="160" t="s">
        <v>209</v>
      </c>
      <c r="F13" s="160" t="s">
        <v>208</v>
      </c>
    </row>
    <row r="14" spans="1:13" x14ac:dyDescent="0.25">
      <c r="F14" s="160" t="s">
        <v>207</v>
      </c>
    </row>
    <row r="15" spans="1:13" x14ac:dyDescent="0.25">
      <c r="C15" s="159" t="s">
        <v>206</v>
      </c>
      <c r="D15" s="159" t="s">
        <v>205</v>
      </c>
      <c r="E15" s="159" t="s">
        <v>204</v>
      </c>
      <c r="F15" s="159" t="s">
        <v>203</v>
      </c>
    </row>
    <row r="16" spans="1:13" x14ac:dyDescent="0.25">
      <c r="D16" s="159" t="s">
        <v>202</v>
      </c>
      <c r="E16" s="159" t="s">
        <v>201</v>
      </c>
      <c r="F16" s="159" t="s">
        <v>200</v>
      </c>
    </row>
    <row r="17" spans="3:6" x14ac:dyDescent="0.25">
      <c r="E17" s="159" t="s">
        <v>199</v>
      </c>
      <c r="F17" s="159" t="s">
        <v>198</v>
      </c>
    </row>
    <row r="18" spans="3:6" x14ac:dyDescent="0.25">
      <c r="F18" s="159" t="s">
        <v>197</v>
      </c>
    </row>
    <row r="19" spans="3:6" x14ac:dyDescent="0.25">
      <c r="C19" s="158" t="s">
        <v>196</v>
      </c>
      <c r="D19" s="158" t="s">
        <v>195</v>
      </c>
      <c r="E19" s="158" t="s">
        <v>194</v>
      </c>
      <c r="F19" s="158" t="s">
        <v>193</v>
      </c>
    </row>
    <row r="20" spans="3:6" x14ac:dyDescent="0.25">
      <c r="D20" s="158" t="s">
        <v>192</v>
      </c>
      <c r="E20" s="158" t="s">
        <v>191</v>
      </c>
      <c r="F20" s="158" t="s">
        <v>190</v>
      </c>
    </row>
    <row r="21" spans="3:6" x14ac:dyDescent="0.25">
      <c r="E21" s="158" t="s">
        <v>189</v>
      </c>
      <c r="F21" s="158" t="s">
        <v>188</v>
      </c>
    </row>
    <row r="22" spans="3:6" x14ac:dyDescent="0.25">
      <c r="F22" s="158" t="s">
        <v>187</v>
      </c>
    </row>
    <row r="23" spans="3:6" x14ac:dyDescent="0.25">
      <c r="C23" s="157" t="s">
        <v>186</v>
      </c>
      <c r="D23" s="157" t="s">
        <v>185</v>
      </c>
      <c r="E23" s="157" t="s">
        <v>184</v>
      </c>
      <c r="F23" s="157" t="s">
        <v>183</v>
      </c>
    </row>
    <row r="24" spans="3:6" x14ac:dyDescent="0.25">
      <c r="D24" s="157" t="s">
        <v>182</v>
      </c>
      <c r="E24" s="157" t="s">
        <v>181</v>
      </c>
      <c r="F24" s="157" t="s">
        <v>180</v>
      </c>
    </row>
    <row r="25" spans="3:6" x14ac:dyDescent="0.25">
      <c r="E25" s="157" t="s">
        <v>179</v>
      </c>
      <c r="F25" s="157" t="s">
        <v>178</v>
      </c>
    </row>
    <row r="26" spans="3:6" x14ac:dyDescent="0.25">
      <c r="F26" s="157"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Undergrad Enrollment Worksheet</vt:lpstr>
      <vt:lpstr>Student Sources Worksheet</vt:lpstr>
      <vt:lpstr>Impact on Other Programs</vt:lpstr>
      <vt:lpstr>New Program Budget - Undergrad</vt:lpstr>
      <vt:lpstr>Graduate Enrollment Worksheet</vt:lpstr>
      <vt:lpstr>New Program Budget - graduate</vt:lpstr>
      <vt:lpstr>Impact on CAHSS</vt:lpstr>
      <vt:lpstr>Continuing Students Logic</vt:lpstr>
      <vt:lpstr>'Graduate Enrollment Worksheet'!Print_Area</vt:lpstr>
      <vt:lpstr>'New Program Budget - Undergrad'!Print_Area</vt:lpstr>
      <vt:lpstr>'Undergrad Enrollment Worksheet'!Print_Area</vt:lpstr>
    </vt:vector>
  </TitlesOfParts>
  <Company>UMBC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UMBC New Program Enrollment &amp; Budget Template:  BA in Asian Studies</dc:title>
  <dc:creator>Christopher P. Steele</dc:creator>
  <cp:lastModifiedBy>Susan Mocko</cp:lastModifiedBy>
  <cp:lastPrinted>2018-04-11T18:23:14Z</cp:lastPrinted>
  <dcterms:created xsi:type="dcterms:W3CDTF">2009-03-26T15:52:25Z</dcterms:created>
  <dcterms:modified xsi:type="dcterms:W3CDTF">2018-08-14T14:34:19Z</dcterms:modified>
</cp:coreProperties>
</file>